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Sumas y Saldos" sheetId="1" r:id="rId1"/>
    <sheet name="Diario" sheetId="2" r:id="rId2"/>
    <sheet name="PyG" sheetId="3" r:id="rId3"/>
    <sheet name="Balanc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L39" i="4"/>
  <c r="L28" i="4"/>
  <c r="L19" i="4"/>
  <c r="L42" i="4"/>
  <c r="L41" i="4"/>
  <c r="L34" i="4"/>
  <c r="L22" i="4"/>
  <c r="L12" i="4"/>
  <c r="L5" i="4"/>
  <c r="E32" i="4"/>
  <c r="E18" i="4"/>
  <c r="E20" i="4"/>
  <c r="E17" i="4"/>
  <c r="E5" i="4"/>
  <c r="Q6" i="1"/>
  <c r="F15" i="3"/>
  <c r="F5" i="3"/>
  <c r="A37" i="2"/>
  <c r="C37" i="2"/>
  <c r="F37" i="2" s="1"/>
  <c r="A38" i="2"/>
  <c r="C38" i="2"/>
  <c r="F38" i="2" s="1"/>
  <c r="A39" i="2"/>
  <c r="C36" i="2"/>
  <c r="F36" i="2" s="1"/>
  <c r="A36" i="2"/>
  <c r="Q14" i="1"/>
  <c r="L15" i="1"/>
  <c r="H31" i="2"/>
  <c r="L14" i="1"/>
  <c r="L8" i="1"/>
  <c r="Q13" i="1" l="1"/>
  <c r="L12" i="1"/>
  <c r="Q12" i="1"/>
  <c r="L10" i="1" l="1"/>
  <c r="L13" i="1"/>
  <c r="P21" i="2"/>
  <c r="H21" i="2"/>
  <c r="Q8" i="1"/>
  <c r="L7" i="1"/>
  <c r="C39" i="2" s="1"/>
  <c r="F39" i="2" s="1"/>
  <c r="F40" i="2" s="1"/>
  <c r="H34" i="2" s="1"/>
  <c r="P18" i="2"/>
  <c r="H17" i="2"/>
  <c r="P34" i="2" l="1"/>
  <c r="L16" i="1"/>
  <c r="F17" i="3" s="1"/>
  <c r="Q11" i="1"/>
  <c r="L9" i="1"/>
  <c r="H13" i="2"/>
  <c r="P14" i="2"/>
  <c r="P13" i="2"/>
  <c r="Q10" i="1" l="1"/>
  <c r="L11" i="1"/>
  <c r="L19" i="1" s="1"/>
  <c r="Q9" i="1"/>
  <c r="Q19" i="1" s="1"/>
  <c r="P6" i="2"/>
  <c r="N4" i="1"/>
  <c r="Q4" i="1"/>
  <c r="N5" i="1"/>
  <c r="Q5" i="1"/>
  <c r="N9" i="1"/>
  <c r="N10" i="1"/>
  <c r="Q3" i="1"/>
  <c r="N3" i="1"/>
  <c r="L4" i="1"/>
  <c r="L5" i="1"/>
  <c r="L6" i="1"/>
  <c r="L3" i="1"/>
  <c r="I4" i="1"/>
  <c r="I5" i="1"/>
  <c r="I6" i="1"/>
  <c r="N6" i="1"/>
  <c r="I8" i="1"/>
  <c r="I9" i="1"/>
  <c r="I10" i="1"/>
  <c r="I3" i="1"/>
  <c r="F34" i="3" l="1"/>
  <c r="F32" i="3"/>
  <c r="P25" i="2" l="1"/>
  <c r="H9" i="2"/>
  <c r="P32" i="2"/>
  <c r="E14" i="4" l="1"/>
  <c r="F23" i="3" l="1"/>
  <c r="F35" i="3" s="1"/>
  <c r="L14" i="4" s="1"/>
  <c r="E3" i="4"/>
  <c r="E34" i="4" s="1"/>
  <c r="L4" i="4" l="1"/>
  <c r="L3" i="4" s="1"/>
  <c r="L44" i="4" s="1"/>
  <c r="D38" i="4" s="1"/>
  <c r="N20" i="1" l="1"/>
  <c r="P3" i="2"/>
</calcChain>
</file>

<file path=xl/sharedStrings.xml><?xml version="1.0" encoding="utf-8"?>
<sst xmlns="http://schemas.openxmlformats.org/spreadsheetml/2006/main" count="301" uniqueCount="235">
  <si>
    <t>Proveedores</t>
  </si>
  <si>
    <t>Clientes</t>
  </si>
  <si>
    <t>H.P. IGIC repercutido</t>
  </si>
  <si>
    <t xml:space="preserve">H.P. IGIC soportado </t>
  </si>
  <si>
    <t>Asiento 1</t>
  </si>
  <si>
    <t>Vari. Existencias</t>
  </si>
  <si>
    <t>a</t>
  </si>
  <si>
    <t>Existencias</t>
  </si>
  <si>
    <t>(610)</t>
  </si>
  <si>
    <t>(300)</t>
  </si>
  <si>
    <t>Deterioro Valor Mercancias</t>
  </si>
  <si>
    <t>(390)</t>
  </si>
  <si>
    <t xml:space="preserve"> ---------------------------------X-----------------------------------------</t>
  </si>
  <si>
    <t>(693)</t>
  </si>
  <si>
    <t>Perdidas por Deterioro de Existencias</t>
  </si>
  <si>
    <t>Asiento 2</t>
  </si>
  <si>
    <t>(572)</t>
  </si>
  <si>
    <t>Bancos C/C</t>
  </si>
  <si>
    <t>Asiento 3</t>
  </si>
  <si>
    <t>(600)</t>
  </si>
  <si>
    <t>Compras de Mercaderias</t>
  </si>
  <si>
    <t>(400)</t>
  </si>
  <si>
    <t>(4727)</t>
  </si>
  <si>
    <t>Asiento 4</t>
  </si>
  <si>
    <t>(4777)</t>
  </si>
  <si>
    <t xml:space="preserve"> H.P. acreedora por IGIC</t>
  </si>
  <si>
    <t>(4757)</t>
  </si>
  <si>
    <t>Asiento 5</t>
  </si>
  <si>
    <t>Amortizaciones</t>
  </si>
  <si>
    <t>(281)</t>
  </si>
  <si>
    <t>Amort.acum.inmov.Mater</t>
  </si>
  <si>
    <t>Correspondiente al Ejercicio Terminado 200X</t>
  </si>
  <si>
    <t>Nº CUENTA</t>
  </si>
  <si>
    <t>Nota Memoria</t>
  </si>
  <si>
    <t>(Debe) Haber</t>
  </si>
  <si>
    <t>200X</t>
  </si>
  <si>
    <t>200X-1</t>
  </si>
  <si>
    <t>700,701,702,703,704, 705,(706),(708),(709)</t>
  </si>
  <si>
    <t>1. Importe neto de la cifra de negocios</t>
  </si>
  <si>
    <t>71*,(6930),7930</t>
  </si>
  <si>
    <t>2. Variacion de existencias de Productos Terminados y en Curso de Fabricación</t>
  </si>
  <si>
    <t>3. Trabajos realizados por la empresa para su activo</t>
  </si>
  <si>
    <t>(600),(601),(602),(607),608,609,61*,(6931),(6932),(6933),606,7931,7932,7933</t>
  </si>
  <si>
    <t>4. Aprovisionamientos</t>
  </si>
  <si>
    <t>740,747,75</t>
  </si>
  <si>
    <t>(64),7950,7957</t>
  </si>
  <si>
    <t>6. Gastos de personal</t>
  </si>
  <si>
    <t>(62),(631),(634),636,639,(65), (694),(695),794, 7954</t>
  </si>
  <si>
    <t>7. Otros gastos de explotacion</t>
  </si>
  <si>
    <t>(68)</t>
  </si>
  <si>
    <t>8. Amortización del inmovilizado</t>
  </si>
  <si>
    <t>9. Imputación de subvenciones de inmovilizado no financiero y otras</t>
  </si>
  <si>
    <t>7951,7952,7955,7956</t>
  </si>
  <si>
    <t>10. Excesos de provisiones</t>
  </si>
  <si>
    <t>(670),(671),(672),(690),(691),(692),770,771,772, 790,791,792</t>
  </si>
  <si>
    <t>11. Deterioro y resultado por enajenaciones del inmovilizado</t>
  </si>
  <si>
    <t>A) RESULTADO DE EXPLOTACIÓN (1+2+3+4+5+6+7+8+9+10+11)</t>
  </si>
  <si>
    <t>760,761,762,769</t>
  </si>
  <si>
    <t>12. Ingresos financieros</t>
  </si>
  <si>
    <t>(661),(662),(665),(669)</t>
  </si>
  <si>
    <t>13. Gastos financieros</t>
  </si>
  <si>
    <t>(663),763</t>
  </si>
  <si>
    <t>14. Variación de valor razonable en instrumentos financiero</t>
  </si>
  <si>
    <t>(668),768</t>
  </si>
  <si>
    <t>15. Diferencias de cambio</t>
  </si>
  <si>
    <t>(666),(667),(673),(675),(696), (697),(698),(699),766,773,775, 796,797,798,799</t>
  </si>
  <si>
    <t>16. Deterioro y resultado por enajenaciones de instrumentos financieros</t>
  </si>
  <si>
    <t>B) RESULTADO FINANCIERO (12+14+15+16 +16)</t>
  </si>
  <si>
    <t>C) RESULTADO ANTES DE IMPUESTOS (A+B)</t>
  </si>
  <si>
    <t>6300*,6301*,(633),638</t>
  </si>
  <si>
    <t>17. Impuestos sobre beneficios</t>
  </si>
  <si>
    <t>D) RESULTADO DEL EJERCICIO (C + 17)</t>
  </si>
  <si>
    <t xml:space="preserve">ACTIVO </t>
  </si>
  <si>
    <t xml:space="preserve">NOTAS de la MEMORIA </t>
  </si>
  <si>
    <t xml:space="preserve">200X </t>
  </si>
  <si>
    <t xml:space="preserve">200X-1 </t>
  </si>
  <si>
    <t xml:space="preserve">A) ACTIVO NO CORRIENTE </t>
  </si>
  <si>
    <t>20,(280),(290)</t>
  </si>
  <si>
    <t>I.  Inmovilizado intangible.</t>
  </si>
  <si>
    <t>21,(281),(291),23</t>
  </si>
  <si>
    <t xml:space="preserve">II. Inmovilizado material. </t>
  </si>
  <si>
    <t>22,(282),(292)</t>
  </si>
  <si>
    <r>
      <t>III. Inversiones inmobiliarias.</t>
    </r>
    <r>
      <rPr>
        <sz val="8"/>
        <color indexed="8"/>
        <rFont val="Times New Roman"/>
        <family val="1"/>
      </rPr>
      <t xml:space="preserve"> </t>
    </r>
  </si>
  <si>
    <t>2403,2404,2413,2414,2423,2424,2433,2434,(2483),(2484),(2933), (2934),(2943),(2944),(2953),(2954)</t>
  </si>
  <si>
    <t xml:space="preserve">IV. Inversiones en empresas del grupo y asociadas. </t>
  </si>
  <si>
    <t xml:space="preserve">2405,2415,2425,2435,(2485),250,251,252,253,254,2553,256,257,258, (259),26,(2935),(2945),(2955),(296),(297),(298) </t>
  </si>
  <si>
    <t xml:space="preserve">V. Inversiones financieras a largo plazo.  </t>
  </si>
  <si>
    <t xml:space="preserve">VI. Activos por Impuesto diferido. </t>
  </si>
  <si>
    <t xml:space="preserve">B) ACTIVO CORRIENTE </t>
  </si>
  <si>
    <t>580,581,582,583,584,(599)</t>
  </si>
  <si>
    <t xml:space="preserve">I. Activos no corrientes mantenidos para la venta. </t>
  </si>
  <si>
    <t xml:space="preserve">30,31,32,33,34,35,36,(39),407 </t>
  </si>
  <si>
    <t xml:space="preserve">II. Existencias. </t>
  </si>
  <si>
    <t>III. Deudores comerciales y otras cuentas a cobrar.</t>
  </si>
  <si>
    <t>430,431,433,434,435,436 (437)(490)</t>
  </si>
  <si>
    <t xml:space="preserve"> 1. Clientes por ventas y Prestaciones de servicios</t>
  </si>
  <si>
    <t>2. Accionistas (socios) por desembolsos exigidos</t>
  </si>
  <si>
    <t xml:space="preserve">44,460,470,471,472,(493),5531,5533,544 </t>
  </si>
  <si>
    <t xml:space="preserve">  3. Otros deudores</t>
  </si>
  <si>
    <t xml:space="preserve">(5933),(5934),(5943),(5944),(5953), 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</t>
  </si>
  <si>
    <t xml:space="preserve">IV. Inversiones en empresas del grupo y asociadas a corto  plazo. </t>
  </si>
  <si>
    <t>V. Inversiones financieras a C/P</t>
  </si>
  <si>
    <t>VI. Periodificaciones</t>
  </si>
  <si>
    <t xml:space="preserve">VII.  Efectivo y otros activos líquidos equivalentes. </t>
  </si>
  <si>
    <t>TOTAL ACTIVO (A+B)</t>
  </si>
  <si>
    <t>PATRIMONIO NETO Y PASIVO</t>
  </si>
  <si>
    <t>A) Patrimonio Neto</t>
  </si>
  <si>
    <t>A1) Fondos Propios</t>
  </si>
  <si>
    <t>I.  Capital</t>
  </si>
  <si>
    <t>100,101,102</t>
  </si>
  <si>
    <t xml:space="preserve">1. Capital escriturado. </t>
  </si>
  <si>
    <t xml:space="preserve">(103), (104) </t>
  </si>
  <si>
    <t>2. (Capital no exigido).</t>
  </si>
  <si>
    <r>
      <t>II.  Prima de emision.</t>
    </r>
    <r>
      <rPr>
        <sz val="8"/>
        <color indexed="8"/>
        <rFont val="Times New Roman"/>
        <family val="1"/>
      </rPr>
      <t xml:space="preserve"> </t>
    </r>
  </si>
  <si>
    <t>112,113,114,115,119</t>
  </si>
  <si>
    <t xml:space="preserve">III. Reservas. </t>
  </si>
  <si>
    <t>(108),(109)</t>
  </si>
  <si>
    <t xml:space="preserve">IV.  (Acciones y participaciones en patrimonio propias). </t>
  </si>
  <si>
    <t>120,(121)</t>
  </si>
  <si>
    <t>V.  Result ejercicios anteriores</t>
  </si>
  <si>
    <t>VI. Otras aportaciones de socios</t>
  </si>
  <si>
    <t>VII. Resultado del ejercicio</t>
  </si>
  <si>
    <t>(557)</t>
  </si>
  <si>
    <t xml:space="preserve">VIII. Dividendo a cuenta. </t>
  </si>
  <si>
    <t>IX.  Otros instrumentos de patrimonio</t>
  </si>
  <si>
    <t xml:space="preserve">133,134,137 </t>
  </si>
  <si>
    <t>A-2)  Ajustes por cambios de valor</t>
  </si>
  <si>
    <t>130,131,132</t>
  </si>
  <si>
    <t>A-3)  Subvenc. y donaciones</t>
  </si>
  <si>
    <t>B) Pasivo No Corriente</t>
  </si>
  <si>
    <t>I. Provisiones a largo plazo</t>
  </si>
  <si>
    <t>II. Deudas a largo plazo</t>
  </si>
  <si>
    <t xml:space="preserve">1605, 170 </t>
  </si>
  <si>
    <r>
      <t>1.</t>
    </r>
    <r>
      <rPr>
        <sz val="8"/>
        <color indexed="8"/>
        <rFont val="Arial"/>
        <family val="2"/>
      </rPr>
      <t xml:space="preserve"> Deudas con entidades de crédito</t>
    </r>
  </si>
  <si>
    <t xml:space="preserve">1615,1625,171,172,173,174,1758, 176,177,178,18 </t>
  </si>
  <si>
    <r>
      <t>2.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Otras deudas a largo plazo.</t>
    </r>
  </si>
  <si>
    <t xml:space="preserve">1615,1625,171,172,173,174,1758,176,177,178,18 </t>
  </si>
  <si>
    <t>III. Deudas con empresas del grupo y asociadas  a largo plazo</t>
  </si>
  <si>
    <t xml:space="preserve">IV.  Pasivos por impuesto diferido </t>
  </si>
  <si>
    <t>C) Pasivo Corriente</t>
  </si>
  <si>
    <t>585,586,587,588,589</t>
  </si>
  <si>
    <t>I. Pasivos vinculados con activos no corrientes mantenidos para la venta</t>
  </si>
  <si>
    <t xml:space="preserve">499, 529 </t>
  </si>
  <si>
    <t>II. Provisiones a corto plazo</t>
  </si>
  <si>
    <t xml:space="preserve"> </t>
  </si>
  <si>
    <t>III. Deudas a corto plazo</t>
  </si>
  <si>
    <t xml:space="preserve">5105,520,526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</si>
  <si>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Deudas con entidades de crédito. </t>
    </r>
  </si>
  <si>
    <t xml:space="preserve">1750,(190),(192),194,500,501,505,506,509,5115,5125,5135,521,522, 523,524,525,527,551,5525,5530,5532, 555,5565,5566,5591,560,561,569 </t>
  </si>
  <si>
    <r>
      <t>2.</t>
    </r>
    <r>
      <rPr>
        <sz val="8"/>
        <color indexed="8"/>
        <rFont val="Arial"/>
        <family val="2"/>
      </rPr>
      <t xml:space="preserve"> Otras deudas a corto plazo</t>
    </r>
  </si>
  <si>
    <t xml:space="preserve">5103,5104,5113,5114,5123,5124,5133,5134,5523,5524,5563,5564 </t>
  </si>
  <si>
    <t>IV. Deudas con empresas del grupo y asociadas a corto plazo</t>
  </si>
  <si>
    <t>V. Acreedores comerciales y otras cuentas a pagar</t>
  </si>
  <si>
    <t xml:space="preserve">400,401,403,404,405,(406),438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</si>
  <si>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Proveedores.  </t>
    </r>
  </si>
  <si>
    <t xml:space="preserve">41,465,466,475,476,477 </t>
  </si>
  <si>
    <r>
      <t>2.</t>
    </r>
    <r>
      <rPr>
        <sz val="8"/>
        <color indexed="8"/>
        <rFont val="Arial"/>
        <family val="2"/>
      </rPr>
      <t xml:space="preserve"> Otros acreedores</t>
    </r>
  </si>
  <si>
    <t xml:space="preserve">485, 568 </t>
  </si>
  <si>
    <t xml:space="preserve">TOTAL PATRIMONIO NETO Y PASIVO (A + B + C) </t>
  </si>
  <si>
    <t>5. Otros ingresos de explotacion</t>
  </si>
  <si>
    <t>ACTIVO -PASIVO =</t>
  </si>
  <si>
    <t>Cuenta de Pérdidas y Ganancias Abreviada (129)</t>
  </si>
  <si>
    <t>ACTIVO</t>
  </si>
  <si>
    <t>PATRIMONI NETO Y PASIVO</t>
  </si>
  <si>
    <t>A) ACTIVO NO CORRIENTE</t>
  </si>
  <si>
    <t>A) PATRIMONI NETO</t>
  </si>
  <si>
    <t>II. Inmovilizado material</t>
  </si>
  <si>
    <t>A-1) Fondos propios</t>
  </si>
  <si>
    <t xml:space="preserve">(210) Terrenos y bienes nat. </t>
  </si>
  <si>
    <t>I. Capital</t>
  </si>
  <si>
    <t>(211) Construcciones</t>
  </si>
  <si>
    <t>(100) Capital Social</t>
  </si>
  <si>
    <t>(216) Mobiliario</t>
  </si>
  <si>
    <t>(218) Elementos transporte</t>
  </si>
  <si>
    <t>(281) Amortiz.Acumul.Inmov.Mater.</t>
  </si>
  <si>
    <t>B) PASIVO NO CORRIENTE</t>
  </si>
  <si>
    <t>B) ACTIVO CORRIENTE</t>
  </si>
  <si>
    <t>II. Existencias</t>
  </si>
  <si>
    <t>(170) Deudas a l/p con entid. de crédito</t>
  </si>
  <si>
    <t>(300) Mercaderías</t>
  </si>
  <si>
    <t>C) PASIVO CORRIENTE</t>
  </si>
  <si>
    <t>III. Deudores comerc. y o.c. cobrar</t>
  </si>
  <si>
    <t>V. Acreedores comerciales y o.c. pagar</t>
  </si>
  <si>
    <t>(430) Clientes</t>
  </si>
  <si>
    <t>(400) Proveedores</t>
  </si>
  <si>
    <t>VII. Efectivo y o.a.l.</t>
  </si>
  <si>
    <t>(401) Proveed., Efect.comer. pagar</t>
  </si>
  <si>
    <t>(572) Bancos c.c.</t>
  </si>
  <si>
    <t>TOTAL ACTIVO</t>
  </si>
  <si>
    <t>TOTAL PATRIMONIO NETO Y PASIVO</t>
  </si>
  <si>
    <t>(120) Resultados de ejercicios anteriores</t>
  </si>
  <si>
    <t>Saldos Deudores</t>
  </si>
  <si>
    <t>TOTAL DEBE</t>
  </si>
  <si>
    <t>TOTAL HABER</t>
  </si>
  <si>
    <t>Descuedre Debe -Haber:</t>
  </si>
  <si>
    <t>Saldos Acreedores</t>
  </si>
  <si>
    <t>(430)</t>
  </si>
  <si>
    <t>Bancos c/c</t>
  </si>
  <si>
    <t>(401)</t>
  </si>
  <si>
    <t>Prooveedores Efectos</t>
  </si>
  <si>
    <t>(600) Compras de Mercaderias</t>
  </si>
  <si>
    <t>(4727) HP IGIC Soportado</t>
  </si>
  <si>
    <t>(4300)</t>
  </si>
  <si>
    <t>(700)</t>
  </si>
  <si>
    <t>Ventas de Mercaderrias</t>
  </si>
  <si>
    <t>Asiento 1-4</t>
  </si>
  <si>
    <t>(7000) Vtas de Mercaderias</t>
  </si>
  <si>
    <t>(4777) HP IGIC Repercutido</t>
  </si>
  <si>
    <t>(217) Equipos Informáticos</t>
  </si>
  <si>
    <t>(523) Provee.Inmovil. C/P</t>
  </si>
  <si>
    <t>Asiento 6</t>
  </si>
  <si>
    <t>(622) Arrendamientos y Canones</t>
  </si>
  <si>
    <t>Asiento 1-2-3-4-5-6</t>
  </si>
  <si>
    <t>Asiento 7</t>
  </si>
  <si>
    <t>Asiento 4-7</t>
  </si>
  <si>
    <t>Asiento 3-5-6-7</t>
  </si>
  <si>
    <t>(4757) Hac. Publ. Acreed. IGIC</t>
  </si>
  <si>
    <t>Asiento 8a</t>
  </si>
  <si>
    <t>Asiento 8b</t>
  </si>
  <si>
    <t>(610) Variación de Existencias</t>
  </si>
  <si>
    <t>DEBE</t>
  </si>
  <si>
    <t>HABER</t>
  </si>
  <si>
    <t>Asiento 8a-8b</t>
  </si>
  <si>
    <t>BALANCE DE SUMAS Y SALDOS O MAYORES SIMPLIFICADOS</t>
  </si>
  <si>
    <t>Asiento 8c</t>
  </si>
  <si>
    <t>(693) Perdid. deterioro de existen.</t>
  </si>
  <si>
    <t>(390) Deteri.de valor de mercad</t>
  </si>
  <si>
    <t>Valos coste</t>
  </si>
  <si>
    <t>V. Residual</t>
  </si>
  <si>
    <t>Vida Util</t>
  </si>
  <si>
    <t>Amortización</t>
  </si>
  <si>
    <t>Subtotal</t>
  </si>
  <si>
    <t>(681) Amortiz. Inmov. Material</t>
  </si>
  <si>
    <t>Asiento 9</t>
  </si>
  <si>
    <t>(681) Amortiz. Inmovil.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</si>
</sst>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años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Times New Roman"/>
      <family val="1"/>
    </font>
    <font>
      <sz val="6"/>
      <color rgb="FF000000"/>
      <name val="Terminal"/>
      <family val="3"/>
      <charset val="255"/>
    </font>
    <font>
      <sz val="8"/>
      <color rgb="FF000000"/>
      <name val="Times New Roman"/>
      <family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12"/>
      <color theme="0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3" fontId="0" fillId="0" borderId="0" xfId="0" applyNumberFormat="1"/>
    <xf numFmtId="49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/>
    <xf numFmtId="0" fontId="7" fillId="0" borderId="0" xfId="0" applyFont="1" applyAlignment="1">
      <alignment horizontal="left" vertical="center"/>
    </xf>
    <xf numFmtId="9" fontId="0" fillId="0" borderId="0" xfId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3" fontId="2" fillId="2" borderId="0" xfId="0" applyNumberFormat="1" applyFont="1" applyFill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9" fillId="0" borderId="14" xfId="0" applyFont="1" applyBorder="1" applyAlignment="1">
      <alignment horizontal="left" vertical="center"/>
    </xf>
    <xf numFmtId="0" fontId="11" fillId="0" borderId="14" xfId="0" applyFont="1" applyBorder="1"/>
    <xf numFmtId="0" fontId="0" fillId="0" borderId="14" xfId="0" applyBorder="1"/>
    <xf numFmtId="0" fontId="0" fillId="0" borderId="17" xfId="0" applyBorder="1"/>
    <xf numFmtId="0" fontId="13" fillId="3" borderId="0" xfId="0" applyFont="1" applyFill="1"/>
    <xf numFmtId="0" fontId="14" fillId="3" borderId="0" xfId="0" applyFont="1" applyFill="1"/>
    <xf numFmtId="0" fontId="0" fillId="0" borderId="0" xfId="0" applyAlignment="1">
      <alignment vertical="center"/>
    </xf>
    <xf numFmtId="0" fontId="0" fillId="2" borderId="15" xfId="0" applyFill="1" applyBorder="1"/>
    <xf numFmtId="0" fontId="0" fillId="2" borderId="0" xfId="0" applyFill="1" applyBorder="1"/>
    <xf numFmtId="0" fontId="16" fillId="2" borderId="0" xfId="0" applyFont="1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20" xfId="0" applyFill="1" applyBorder="1"/>
    <xf numFmtId="0" fontId="16" fillId="2" borderId="20" xfId="0" applyFont="1" applyFill="1" applyBorder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2" borderId="0" xfId="0" applyFill="1"/>
    <xf numFmtId="0" fontId="16" fillId="2" borderId="0" xfId="0" applyFont="1" applyFill="1"/>
    <xf numFmtId="0" fontId="13" fillId="3" borderId="15" xfId="0" applyFont="1" applyFill="1" applyBorder="1"/>
    <xf numFmtId="0" fontId="13" fillId="3" borderId="0" xfId="0" applyFont="1" applyFill="1" applyBorder="1"/>
    <xf numFmtId="0" fontId="13" fillId="3" borderId="16" xfId="0" applyFont="1" applyFill="1" applyBorder="1"/>
    <xf numFmtId="0" fontId="9" fillId="0" borderId="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4" fillId="3" borderId="15" xfId="0" applyFont="1" applyFill="1" applyBorder="1"/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9" fillId="0" borderId="17" xfId="0" applyFont="1" applyBorder="1" applyAlignment="1">
      <alignment horizontal="right"/>
    </xf>
    <xf numFmtId="0" fontId="0" fillId="0" borderId="19" xfId="0" applyBorder="1"/>
    <xf numFmtId="0" fontId="19" fillId="0" borderId="16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3" fontId="0" fillId="0" borderId="10" xfId="0" applyNumberFormat="1" applyBorder="1"/>
    <xf numFmtId="3" fontId="0" fillId="0" borderId="14" xfId="0" applyNumberFormat="1" applyBorder="1"/>
    <xf numFmtId="0" fontId="0" fillId="0" borderId="14" xfId="0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right"/>
    </xf>
    <xf numFmtId="3" fontId="13" fillId="3" borderId="0" xfId="0" applyNumberFormat="1" applyFont="1" applyFill="1"/>
    <xf numFmtId="0" fontId="13" fillId="3" borderId="14" xfId="0" applyFont="1" applyFill="1" applyBorder="1"/>
    <xf numFmtId="3" fontId="23" fillId="2" borderId="0" xfId="0" applyNumberFormat="1" applyFont="1" applyFill="1"/>
    <xf numFmtId="3" fontId="24" fillId="0" borderId="14" xfId="0" applyNumberFormat="1" applyFont="1" applyBorder="1"/>
    <xf numFmtId="3" fontId="2" fillId="2" borderId="20" xfId="0" applyNumberFormat="1" applyFont="1" applyFill="1" applyBorder="1"/>
    <xf numFmtId="3" fontId="2" fillId="2" borderId="0" xfId="0" applyNumberFormat="1" applyFont="1" applyFill="1" applyBorder="1"/>
    <xf numFmtId="0" fontId="0" fillId="0" borderId="0" xfId="0" applyAlignment="1">
      <alignment horizontal="right"/>
    </xf>
    <xf numFmtId="3" fontId="0" fillId="0" borderId="17" xfId="0" applyNumberFormat="1" applyBorder="1"/>
    <xf numFmtId="3" fontId="0" fillId="0" borderId="13" xfId="0" applyNumberFormat="1" applyBorder="1"/>
    <xf numFmtId="3" fontId="25" fillId="3" borderId="0" xfId="0" applyNumberFormat="1" applyFont="1" applyFill="1" applyBorder="1"/>
    <xf numFmtId="3" fontId="26" fillId="2" borderId="0" xfId="0" applyNumberFormat="1" applyFont="1" applyFill="1" applyBorder="1"/>
    <xf numFmtId="0" fontId="28" fillId="0" borderId="4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 wrapText="1"/>
    </xf>
    <xf numFmtId="0" fontId="27" fillId="0" borderId="3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vertical="center" wrapText="1"/>
    </xf>
    <xf numFmtId="3" fontId="28" fillId="0" borderId="5" xfId="0" applyNumberFormat="1" applyFont="1" applyBorder="1" applyAlignment="1">
      <alignment horizontal="right" vertical="center" wrapText="1"/>
    </xf>
    <xf numFmtId="0" fontId="27" fillId="0" borderId="21" xfId="0" applyFont="1" applyBorder="1" applyAlignment="1">
      <alignment vertical="center" wrapText="1"/>
    </xf>
    <xf numFmtId="3" fontId="27" fillId="0" borderId="6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3" fontId="27" fillId="0" borderId="22" xfId="0" applyNumberFormat="1" applyFont="1" applyBorder="1" applyAlignment="1">
      <alignment horizontal="right" vertical="center" wrapText="1"/>
    </xf>
    <xf numFmtId="0" fontId="29" fillId="2" borderId="1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vertical="center" wrapText="1"/>
    </xf>
    <xf numFmtId="0" fontId="27" fillId="4" borderId="3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3" fontId="0" fillId="0" borderId="26" xfId="0" applyNumberFormat="1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22" fillId="0" borderId="23" xfId="0" applyFont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5" fillId="0" borderId="1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0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0" fillId="2" borderId="1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9" fillId="0" borderId="17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1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0" fillId="0" borderId="0" xfId="0" applyNumberFormat="1"/>
    <xf numFmtId="3" fontId="0" fillId="0" borderId="27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0</xdr:row>
      <xdr:rowOff>95251</xdr:rowOff>
    </xdr:from>
    <xdr:to>
      <xdr:col>6</xdr:col>
      <xdr:colOff>323849</xdr:colOff>
      <xdr:row>3</xdr:row>
      <xdr:rowOff>10583</xdr:rowOff>
    </xdr:to>
    <xdr:sp macro="" textlink="">
      <xdr:nvSpPr>
        <xdr:cNvPr id="2" name="CuadroTexto 1"/>
        <xdr:cNvSpPr txBox="1"/>
      </xdr:nvSpPr>
      <xdr:spPr>
        <a:xfrm>
          <a:off x="276224" y="95251"/>
          <a:ext cx="4619625" cy="486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1 :</a:t>
          </a:r>
          <a:r>
            <a:rPr lang="es-ES_trad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Cobra el crédito concedido a los clientes que ingresa en el Banco Atlántico. 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  <xdr:twoCellAnchor>
    <xdr:from>
      <xdr:col>0</xdr:col>
      <xdr:colOff>254000</xdr:colOff>
      <xdr:row>3</xdr:row>
      <xdr:rowOff>88900</xdr:rowOff>
    </xdr:from>
    <xdr:to>
      <xdr:col>6</xdr:col>
      <xdr:colOff>301625</xdr:colOff>
      <xdr:row>5</xdr:row>
      <xdr:rowOff>84667</xdr:rowOff>
    </xdr:to>
    <xdr:sp macro="" textlink="">
      <xdr:nvSpPr>
        <xdr:cNvPr id="3" name="CuadroTexto 2"/>
        <xdr:cNvSpPr txBox="1"/>
      </xdr:nvSpPr>
      <xdr:spPr>
        <a:xfrm>
          <a:off x="254000" y="660400"/>
          <a:ext cx="4619625" cy="376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2: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cheque la deuda que tiene con proveedores</a:t>
          </a: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  <xdr:twoCellAnchor>
    <xdr:from>
      <xdr:col>0</xdr:col>
      <xdr:colOff>248708</xdr:colOff>
      <xdr:row>8</xdr:row>
      <xdr:rowOff>148167</xdr:rowOff>
    </xdr:from>
    <xdr:to>
      <xdr:col>6</xdr:col>
      <xdr:colOff>328083</xdr:colOff>
      <xdr:row>13</xdr:row>
      <xdr:rowOff>31751</xdr:rowOff>
    </xdr:to>
    <xdr:sp macro="" textlink="">
      <xdr:nvSpPr>
        <xdr:cNvPr id="4" name="CuadroTexto 3"/>
        <xdr:cNvSpPr txBox="1"/>
      </xdr:nvSpPr>
      <xdr:spPr>
        <a:xfrm>
          <a:off x="248708" y="1672167"/>
          <a:ext cx="4651375" cy="836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4: </a:t>
          </a:r>
          <a:r>
            <a:rPr lang="es-ES_trad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Vende material fotográfico por importe de 102.000 €; en la factura aparece un descuento comercial de 4.000 €. Por estar en período de promoción. Cobra por bancos 60.000 €, que se ingresan en la cuenta corriente y el resto se cobrará dentro de un mes. (IGIC 5%).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220133</xdr:colOff>
      <xdr:row>14</xdr:row>
      <xdr:rowOff>23283</xdr:rowOff>
    </xdr:from>
    <xdr:to>
      <xdr:col>6</xdr:col>
      <xdr:colOff>448733</xdr:colOff>
      <xdr:row>16</xdr:row>
      <xdr:rowOff>105833</xdr:rowOff>
    </xdr:to>
    <xdr:sp macro="" textlink="">
      <xdr:nvSpPr>
        <xdr:cNvPr id="5" name="CuadroTexto 4"/>
        <xdr:cNvSpPr txBox="1"/>
      </xdr:nvSpPr>
      <xdr:spPr>
        <a:xfrm>
          <a:off x="220133" y="2690283"/>
          <a:ext cx="4800600" cy="46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5: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Compra el 1 de junio equipos informáticos por 15.000 €. Entrega cheque de 4.500 y el resto lo pagara dentro de 60 días. Vida útil 6 años. (IGIC 5%)</a:t>
          </a:r>
        </a:p>
      </xdr:txBody>
    </xdr:sp>
    <xdr:clientData/>
  </xdr:twoCellAnchor>
  <xdr:twoCellAnchor>
    <xdr:from>
      <xdr:col>0</xdr:col>
      <xdr:colOff>268817</xdr:colOff>
      <xdr:row>5</xdr:row>
      <xdr:rowOff>135466</xdr:rowOff>
    </xdr:from>
    <xdr:to>
      <xdr:col>6</xdr:col>
      <xdr:colOff>316442</xdr:colOff>
      <xdr:row>8</xdr:row>
      <xdr:rowOff>63500</xdr:rowOff>
    </xdr:to>
    <xdr:sp macro="" textlink="">
      <xdr:nvSpPr>
        <xdr:cNvPr id="8" name="CuadroTexto 7"/>
        <xdr:cNvSpPr txBox="1"/>
      </xdr:nvSpPr>
      <xdr:spPr>
        <a:xfrm>
          <a:off x="268817" y="1087966"/>
          <a:ext cx="4619625" cy="4995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3: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Compra mercaderías por 30.000 €, pagando 10.000 y aceptando un efecto a 90 días por el resto.  (IGIC 5%) </a:t>
          </a:r>
        </a:p>
        <a:p>
          <a:endParaRPr lang="es-ES" sz="1100"/>
        </a:p>
      </xdr:txBody>
    </xdr:sp>
    <xdr:clientData/>
  </xdr:twoCellAnchor>
  <xdr:twoCellAnchor>
    <xdr:from>
      <xdr:col>0</xdr:col>
      <xdr:colOff>222249</xdr:colOff>
      <xdr:row>17</xdr:row>
      <xdr:rowOff>169334</xdr:rowOff>
    </xdr:from>
    <xdr:to>
      <xdr:col>6</xdr:col>
      <xdr:colOff>450849</xdr:colOff>
      <xdr:row>20</xdr:row>
      <xdr:rowOff>61384</xdr:rowOff>
    </xdr:to>
    <xdr:sp macro="" textlink="">
      <xdr:nvSpPr>
        <xdr:cNvPr id="9" name="CuadroTexto 8"/>
        <xdr:cNvSpPr txBox="1"/>
      </xdr:nvSpPr>
      <xdr:spPr>
        <a:xfrm>
          <a:off x="222249" y="3407834"/>
          <a:ext cx="4800600" cy="46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6: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alquiler de la oficina de los meses de octubre-noviembre-diciembre asciende a 3.000 €, pagándose el 1 de noviembre por bancos (más IGIC 5%)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211667</xdr:colOff>
      <xdr:row>20</xdr:row>
      <xdr:rowOff>190499</xdr:rowOff>
    </xdr:from>
    <xdr:to>
      <xdr:col>6</xdr:col>
      <xdr:colOff>440267</xdr:colOff>
      <xdr:row>22</xdr:row>
      <xdr:rowOff>127000</xdr:rowOff>
    </xdr:to>
    <xdr:sp macro="" textlink="">
      <xdr:nvSpPr>
        <xdr:cNvPr id="10" name="CuadroTexto 9"/>
        <xdr:cNvSpPr txBox="1"/>
      </xdr:nvSpPr>
      <xdr:spPr>
        <a:xfrm>
          <a:off x="211667" y="4000499"/>
          <a:ext cx="4800600" cy="317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7: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Liquidación del IGIC del último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trimestre del año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169334</xdr:colOff>
      <xdr:row>25</xdr:row>
      <xdr:rowOff>21165</xdr:rowOff>
    </xdr:from>
    <xdr:to>
      <xdr:col>6</xdr:col>
      <xdr:colOff>397934</xdr:colOff>
      <xdr:row>28</xdr:row>
      <xdr:rowOff>105833</xdr:rowOff>
    </xdr:to>
    <xdr:sp macro="" textlink="">
      <xdr:nvSpPr>
        <xdr:cNvPr id="11" name="CuadroTexto 10"/>
        <xdr:cNvSpPr txBox="1"/>
      </xdr:nvSpPr>
      <xdr:spPr>
        <a:xfrm>
          <a:off x="169334" y="4783665"/>
          <a:ext cx="4800600" cy="656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8 Regularización</a:t>
          </a:r>
          <a:r>
            <a:rPr lang="es-E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Existencias</a:t>
          </a: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31 de diciembre en el almacén figura material fotográfico cuyo coste de adquisición fue de 8.775 €, encontrándose depreciados productos por valor 1.750 €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184150</xdr:colOff>
      <xdr:row>31</xdr:row>
      <xdr:rowOff>57150</xdr:rowOff>
    </xdr:from>
    <xdr:to>
      <xdr:col>6</xdr:col>
      <xdr:colOff>412750</xdr:colOff>
      <xdr:row>33</xdr:row>
      <xdr:rowOff>148168</xdr:rowOff>
    </xdr:to>
    <xdr:sp macro="" textlink="">
      <xdr:nvSpPr>
        <xdr:cNvPr id="12" name="CuadroTexto 11"/>
        <xdr:cNvSpPr txBox="1"/>
      </xdr:nvSpPr>
      <xdr:spPr>
        <a:xfrm>
          <a:off x="184150" y="5962650"/>
          <a:ext cx="4800600" cy="472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9 Amortizaciones: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elementos de inmovilizado tienen una vida útil de 6 años y valor residual 0, salvo la construcción que es de 20 años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"/>
  <sheetViews>
    <sheetView showGridLines="0" topLeftCell="C1" workbookViewId="0">
      <selection activeCell="I30" sqref="I30"/>
    </sheetView>
  </sheetViews>
  <sheetFormatPr baseColWidth="10" defaultColWidth="9.140625" defaultRowHeight="15" x14ac:dyDescent="0.25"/>
  <cols>
    <col min="1" max="1" width="3.140625" customWidth="1"/>
    <col min="2" max="2" width="27.28515625" bestFit="1" customWidth="1"/>
    <col min="3" max="3" width="6.5703125" bestFit="1" customWidth="1"/>
    <col min="4" max="4" width="30.140625" bestFit="1" customWidth="1"/>
    <col min="5" max="5" width="6.5703125" bestFit="1" customWidth="1"/>
    <col min="11" max="11" width="13.28515625" customWidth="1"/>
    <col min="13" max="13" width="1.5703125" customWidth="1"/>
  </cols>
  <sheetData>
    <row r="1" spans="2:19" ht="15.75" thickBot="1" x14ac:dyDescent="0.3">
      <c r="I1" s="183" t="s">
        <v>223</v>
      </c>
      <c r="J1" s="183"/>
      <c r="K1" s="183"/>
      <c r="L1" s="183"/>
      <c r="M1" s="183"/>
      <c r="N1" s="183"/>
      <c r="O1" s="183"/>
      <c r="P1" s="183"/>
      <c r="Q1" s="183"/>
    </row>
    <row r="2" spans="2:19" ht="16.5" customHeight="1" thickTop="1" thickBot="1" x14ac:dyDescent="0.3">
      <c r="B2" s="80" t="s">
        <v>162</v>
      </c>
      <c r="C2" s="80"/>
      <c r="D2" s="81" t="s">
        <v>163</v>
      </c>
      <c r="E2" s="82"/>
      <c r="I2" s="90" t="s">
        <v>191</v>
      </c>
      <c r="J2" s="90"/>
      <c r="K2" s="90"/>
      <c r="L2" s="90"/>
      <c r="M2" s="3"/>
      <c r="N2" s="90" t="s">
        <v>195</v>
      </c>
      <c r="O2" s="90"/>
      <c r="P2" s="90"/>
      <c r="Q2" s="90"/>
    </row>
    <row r="3" spans="2:19" ht="15" customHeight="1" thickTop="1" thickBot="1" x14ac:dyDescent="0.3">
      <c r="B3" s="83" t="s">
        <v>164</v>
      </c>
      <c r="C3" s="84"/>
      <c r="D3" s="83" t="s">
        <v>165</v>
      </c>
      <c r="E3" s="84"/>
      <c r="I3" t="str">
        <f>B5</f>
        <v xml:space="preserve">(210) Terrenos y bienes nat. </v>
      </c>
      <c r="L3" s="1">
        <f>C5</f>
        <v>30000</v>
      </c>
      <c r="M3" s="4"/>
      <c r="N3" t="str">
        <f>D6</f>
        <v>(100) Capital Social</v>
      </c>
      <c r="Q3" s="1">
        <f>E6</f>
        <v>100000</v>
      </c>
    </row>
    <row r="4" spans="2:19" ht="20.100000000000001" customHeight="1" thickBot="1" x14ac:dyDescent="0.3">
      <c r="B4" s="70" t="s">
        <v>166</v>
      </c>
      <c r="C4" s="68"/>
      <c r="D4" s="71" t="s">
        <v>167</v>
      </c>
      <c r="E4" s="69"/>
      <c r="H4" s="4"/>
      <c r="I4" t="str">
        <f t="shared" ref="I4:I6" si="0">B6</f>
        <v>(211) Construcciones</v>
      </c>
      <c r="L4" s="1">
        <f t="shared" ref="L4:L6" si="1">C6</f>
        <v>120000</v>
      </c>
      <c r="M4" s="4"/>
      <c r="N4" t="str">
        <f>D8</f>
        <v>(120) Resultados de ejercicios anteriores</v>
      </c>
      <c r="Q4" s="1">
        <f>E8</f>
        <v>30000</v>
      </c>
    </row>
    <row r="5" spans="2:19" ht="15" customHeight="1" thickBot="1" x14ac:dyDescent="0.3">
      <c r="B5" s="72" t="s">
        <v>168</v>
      </c>
      <c r="C5" s="73">
        <v>30000</v>
      </c>
      <c r="D5" s="71" t="s">
        <v>169</v>
      </c>
      <c r="E5" s="69"/>
      <c r="H5" s="4"/>
      <c r="I5" t="str">
        <f t="shared" si="0"/>
        <v>(216) Mobiliario</v>
      </c>
      <c r="L5" s="1">
        <f t="shared" si="1"/>
        <v>30600</v>
      </c>
      <c r="M5" s="4"/>
      <c r="N5" t="str">
        <f>D11</f>
        <v>(170) Deudas a l/p con entid. de crédito</v>
      </c>
      <c r="Q5" s="1">
        <f>E11</f>
        <v>67500</v>
      </c>
    </row>
    <row r="6" spans="2:19" ht="15" customHeight="1" thickBot="1" x14ac:dyDescent="0.3">
      <c r="B6" s="72" t="s">
        <v>170</v>
      </c>
      <c r="C6" s="73">
        <v>120000</v>
      </c>
      <c r="D6" s="74" t="s">
        <v>171</v>
      </c>
      <c r="E6" s="75">
        <v>100000</v>
      </c>
      <c r="H6" s="4"/>
      <c r="I6" t="str">
        <f t="shared" si="0"/>
        <v>(218) Elementos transporte</v>
      </c>
      <c r="L6" s="1">
        <f t="shared" si="1"/>
        <v>21000</v>
      </c>
      <c r="M6" s="4"/>
      <c r="N6" t="str">
        <f>B9</f>
        <v>(281) Amortiz.Acumul.Inmov.Mater.</v>
      </c>
      <c r="Q6" s="1">
        <f>25000+Diario!P34</f>
        <v>42100</v>
      </c>
      <c r="R6" s="88" t="s">
        <v>233</v>
      </c>
    </row>
    <row r="7" spans="2:19" ht="15" customHeight="1" thickBot="1" x14ac:dyDescent="0.3">
      <c r="B7" s="72" t="s">
        <v>172</v>
      </c>
      <c r="C7" s="73">
        <v>30600</v>
      </c>
      <c r="D7" s="71" t="s">
        <v>121</v>
      </c>
      <c r="E7" s="69"/>
      <c r="G7" s="89" t="s">
        <v>27</v>
      </c>
      <c r="H7" s="89"/>
      <c r="I7" t="s">
        <v>208</v>
      </c>
      <c r="L7" s="1">
        <f>Diario!H16</f>
        <v>15000</v>
      </c>
      <c r="M7" s="4"/>
    </row>
    <row r="8" spans="2:19" ht="15" customHeight="1" thickBot="1" x14ac:dyDescent="0.3">
      <c r="B8" s="72" t="s">
        <v>173</v>
      </c>
      <c r="C8" s="73">
        <v>21000</v>
      </c>
      <c r="D8" s="74" t="s">
        <v>190</v>
      </c>
      <c r="E8" s="75">
        <v>30000</v>
      </c>
      <c r="G8" s="89" t="s">
        <v>222</v>
      </c>
      <c r="H8" s="89"/>
      <c r="I8" t="str">
        <f>B12</f>
        <v>(300) Mercaderías</v>
      </c>
      <c r="L8" s="1">
        <f>C12-Diario!P27+Diario!H29</f>
        <v>8775</v>
      </c>
      <c r="M8" s="4"/>
      <c r="N8" t="s">
        <v>209</v>
      </c>
      <c r="Q8" s="1">
        <f>Diario!P18</f>
        <v>11250</v>
      </c>
      <c r="R8" s="88" t="s">
        <v>27</v>
      </c>
    </row>
    <row r="9" spans="2:19" ht="15" customHeight="1" thickBot="1" x14ac:dyDescent="0.3">
      <c r="B9" s="72" t="s">
        <v>174</v>
      </c>
      <c r="C9" s="73">
        <v>-25000</v>
      </c>
      <c r="D9" s="83" t="s">
        <v>175</v>
      </c>
      <c r="E9" s="84"/>
      <c r="G9" s="89" t="s">
        <v>205</v>
      </c>
      <c r="H9" s="89"/>
      <c r="I9" t="str">
        <f>B14</f>
        <v>(430) Clientes</v>
      </c>
      <c r="L9" s="1">
        <f>C14-Diario!P3+Diario!H13</f>
        <v>42900</v>
      </c>
      <c r="M9" s="4"/>
      <c r="N9" t="str">
        <f>D14</f>
        <v>(400) Proveedores</v>
      </c>
      <c r="Q9" s="1">
        <f>E14-Diario!H5</f>
        <v>0</v>
      </c>
      <c r="R9" s="88" t="s">
        <v>15</v>
      </c>
      <c r="S9" s="88"/>
    </row>
    <row r="10" spans="2:19" ht="15" customHeight="1" thickBot="1" x14ac:dyDescent="0.3">
      <c r="B10" s="83" t="s">
        <v>176</v>
      </c>
      <c r="C10" s="84"/>
      <c r="D10" s="71" t="s">
        <v>131</v>
      </c>
      <c r="E10" s="69"/>
      <c r="G10" s="89" t="s">
        <v>212</v>
      </c>
      <c r="H10" s="89"/>
      <c r="I10" t="str">
        <f>B16</f>
        <v>(572) Bancos c.c.</v>
      </c>
      <c r="L10" s="1">
        <f>C16+Diario!H3-Diario!P6-Diario!$P$10+Diario!H12-Diario!P17-Diario!P21</f>
        <v>87750</v>
      </c>
      <c r="M10" s="4"/>
      <c r="N10" t="str">
        <f>D15</f>
        <v>(401) Proveed., Efect.comer. pagar</v>
      </c>
      <c r="Q10" s="1">
        <f>E15+Diario!$P$9</f>
        <v>61000</v>
      </c>
      <c r="R10" s="88" t="s">
        <v>18</v>
      </c>
    </row>
    <row r="11" spans="2:19" ht="15" customHeight="1" thickBot="1" x14ac:dyDescent="0.3">
      <c r="B11" s="70" t="s">
        <v>177</v>
      </c>
      <c r="C11" s="68"/>
      <c r="D11" s="74" t="s">
        <v>178</v>
      </c>
      <c r="E11" s="75">
        <v>67500</v>
      </c>
      <c r="G11" s="89" t="s">
        <v>18</v>
      </c>
      <c r="H11" s="89"/>
      <c r="I11" t="s">
        <v>200</v>
      </c>
      <c r="L11" s="1">
        <f>Diario!$H$8</f>
        <v>30000</v>
      </c>
      <c r="M11" s="4"/>
      <c r="N11" t="s">
        <v>206</v>
      </c>
      <c r="Q11" s="1">
        <f>Diario!P13</f>
        <v>98000</v>
      </c>
      <c r="R11" s="88" t="s">
        <v>23</v>
      </c>
    </row>
    <row r="12" spans="2:19" ht="15" customHeight="1" thickBot="1" x14ac:dyDescent="0.3">
      <c r="B12" s="72" t="s">
        <v>179</v>
      </c>
      <c r="C12" s="73">
        <v>15000</v>
      </c>
      <c r="D12" s="83" t="s">
        <v>180</v>
      </c>
      <c r="E12" s="84"/>
      <c r="G12" s="89" t="s">
        <v>215</v>
      </c>
      <c r="H12" s="89"/>
      <c r="I12" t="s">
        <v>201</v>
      </c>
      <c r="L12" s="1">
        <f>Diario!$H$9+Diario!H17+Diario!H21-Diario!P24</f>
        <v>0</v>
      </c>
      <c r="M12" s="4"/>
      <c r="N12" t="s">
        <v>207</v>
      </c>
      <c r="Q12" s="1">
        <f>Diario!P14-Diario!H23</f>
        <v>0</v>
      </c>
      <c r="R12" s="88" t="s">
        <v>214</v>
      </c>
    </row>
    <row r="13" spans="2:19" ht="15" customHeight="1" thickBot="1" x14ac:dyDescent="0.3">
      <c r="B13" s="70" t="s">
        <v>181</v>
      </c>
      <c r="C13" s="68"/>
      <c r="D13" s="71" t="s">
        <v>182</v>
      </c>
      <c r="E13" s="69"/>
      <c r="G13" s="89" t="s">
        <v>210</v>
      </c>
      <c r="H13" s="89"/>
      <c r="I13" t="s">
        <v>211</v>
      </c>
      <c r="L13" s="1">
        <f>Diario!H20</f>
        <v>3000</v>
      </c>
      <c r="M13" s="4"/>
      <c r="N13" t="s">
        <v>216</v>
      </c>
      <c r="Q13" s="1">
        <f>Diario!P25</f>
        <v>2500</v>
      </c>
      <c r="R13" s="88" t="s">
        <v>213</v>
      </c>
    </row>
    <row r="14" spans="2:19" ht="15" customHeight="1" thickBot="1" x14ac:dyDescent="0.3">
      <c r="B14" s="72" t="s">
        <v>183</v>
      </c>
      <c r="C14" s="73">
        <v>34500</v>
      </c>
      <c r="D14" s="74" t="s">
        <v>184</v>
      </c>
      <c r="E14" s="75">
        <v>30000</v>
      </c>
      <c r="G14" s="89" t="s">
        <v>222</v>
      </c>
      <c r="H14" s="89"/>
      <c r="I14" t="s">
        <v>219</v>
      </c>
      <c r="L14" s="1">
        <f>Diario!H27-Diario!P29</f>
        <v>6225</v>
      </c>
      <c r="M14" s="4"/>
      <c r="N14" t="s">
        <v>226</v>
      </c>
      <c r="Q14" s="1">
        <f>Diario!P32</f>
        <v>1750</v>
      </c>
      <c r="R14" s="88" t="s">
        <v>224</v>
      </c>
    </row>
    <row r="15" spans="2:19" ht="15" customHeight="1" thickBot="1" x14ac:dyDescent="0.3">
      <c r="B15" s="70" t="s">
        <v>185</v>
      </c>
      <c r="C15" s="68"/>
      <c r="D15" s="74" t="s">
        <v>186</v>
      </c>
      <c r="E15" s="75">
        <v>39500</v>
      </c>
      <c r="G15" s="89" t="s">
        <v>224</v>
      </c>
      <c r="H15" s="89"/>
      <c r="I15" t="s">
        <v>225</v>
      </c>
      <c r="L15" s="1">
        <f>Diario!H31</f>
        <v>1750</v>
      </c>
      <c r="Q15" s="1"/>
    </row>
    <row r="16" spans="2:19" ht="15" customHeight="1" thickBot="1" x14ac:dyDescent="0.3">
      <c r="B16" s="72" t="s">
        <v>187</v>
      </c>
      <c r="C16" s="73">
        <v>40900</v>
      </c>
      <c r="D16" s="74"/>
      <c r="E16" s="69"/>
      <c r="G16" s="89" t="s">
        <v>233</v>
      </c>
      <c r="H16" s="89"/>
      <c r="I16" t="s">
        <v>234</v>
      </c>
      <c r="L16" s="1">
        <f>Diario!H34</f>
        <v>17100</v>
      </c>
    </row>
    <row r="17" spans="2:17" ht="15" customHeight="1" thickBot="1" x14ac:dyDescent="0.3">
      <c r="B17" s="76" t="s">
        <v>188</v>
      </c>
      <c r="C17" s="77">
        <v>267000</v>
      </c>
      <c r="D17" s="78" t="s">
        <v>189</v>
      </c>
      <c r="E17" s="79">
        <v>267000</v>
      </c>
    </row>
    <row r="18" spans="2:17" ht="15" customHeight="1" thickTop="1" thickBot="1" x14ac:dyDescent="0.3">
      <c r="M18" s="4"/>
      <c r="Q18" s="1"/>
    </row>
    <row r="19" spans="2:17" ht="15" customHeight="1" thickBot="1" x14ac:dyDescent="0.3">
      <c r="I19" s="85" t="s">
        <v>192</v>
      </c>
      <c r="J19" s="86"/>
      <c r="K19" s="86"/>
      <c r="L19" s="87">
        <f>SUM(L3:L18)</f>
        <v>414100</v>
      </c>
      <c r="M19" s="4"/>
      <c r="N19" s="85" t="s">
        <v>193</v>
      </c>
      <c r="O19" s="86"/>
      <c r="P19" s="86"/>
      <c r="Q19" s="87">
        <f>SUM(Q3:Q18)</f>
        <v>414100</v>
      </c>
    </row>
    <row r="20" spans="2:17" x14ac:dyDescent="0.25">
      <c r="K20" t="s">
        <v>194</v>
      </c>
      <c r="M20" s="4"/>
      <c r="N20" s="1">
        <f>L19-Q19</f>
        <v>0</v>
      </c>
    </row>
    <row r="21" spans="2:17" x14ac:dyDescent="0.25">
      <c r="Q21" s="1"/>
    </row>
    <row r="23" spans="2:17" x14ac:dyDescent="0.25">
      <c r="Q23" s="1"/>
    </row>
    <row r="24" spans="2:17" x14ac:dyDescent="0.25">
      <c r="Q24" s="1"/>
    </row>
    <row r="27" spans="2:17" x14ac:dyDescent="0.25">
      <c r="Q27" s="1"/>
    </row>
  </sheetData>
  <mergeCells count="13">
    <mergeCell ref="G14:H14"/>
    <mergeCell ref="G8:H8"/>
    <mergeCell ref="I1:Q1"/>
    <mergeCell ref="G15:H15"/>
    <mergeCell ref="G16:H16"/>
    <mergeCell ref="G13:H13"/>
    <mergeCell ref="G11:H11"/>
    <mergeCell ref="G12:H12"/>
    <mergeCell ref="I2:L2"/>
    <mergeCell ref="N2:Q2"/>
    <mergeCell ref="G9:H9"/>
    <mergeCell ref="G10:H10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showRowColHeaders="0" topLeftCell="A10" zoomScale="90" zoomScaleNormal="90" workbookViewId="0">
      <selection activeCell="L38" sqref="L38"/>
    </sheetView>
  </sheetViews>
  <sheetFormatPr baseColWidth="10" defaultRowHeight="15" x14ac:dyDescent="0.25"/>
  <cols>
    <col min="7" max="7" width="13.7109375" customWidth="1"/>
    <col min="8" max="8" width="10.140625" customWidth="1"/>
    <col min="9" max="9" width="7" customWidth="1"/>
    <col min="10" max="10" width="5.85546875" customWidth="1"/>
    <col min="11" max="11" width="11.7109375" customWidth="1"/>
    <col min="12" max="12" width="2.7109375" customWidth="1"/>
    <col min="13" max="13" width="5.5703125" customWidth="1"/>
    <col min="14" max="14" width="14.7109375" customWidth="1"/>
    <col min="15" max="15" width="7" customWidth="1"/>
  </cols>
  <sheetData>
    <row r="1" spans="8:16" x14ac:dyDescent="0.25">
      <c r="H1" s="182" t="s">
        <v>220</v>
      </c>
      <c r="P1" s="182" t="s">
        <v>221</v>
      </c>
    </row>
    <row r="2" spans="8:16" x14ac:dyDescent="0.25">
      <c r="H2" t="s">
        <v>4</v>
      </c>
      <c r="I2" t="s">
        <v>12</v>
      </c>
    </row>
    <row r="3" spans="8:16" x14ac:dyDescent="0.25">
      <c r="H3" s="1">
        <v>34500</v>
      </c>
      <c r="I3" s="2" t="s">
        <v>16</v>
      </c>
      <c r="J3" t="s">
        <v>17</v>
      </c>
      <c r="L3" t="s">
        <v>6</v>
      </c>
      <c r="M3" s="2" t="s">
        <v>196</v>
      </c>
      <c r="N3" t="s">
        <v>1</v>
      </c>
      <c r="P3" s="1">
        <f>H3</f>
        <v>34500</v>
      </c>
    </row>
    <row r="4" spans="8:16" x14ac:dyDescent="0.25">
      <c r="H4" t="s">
        <v>15</v>
      </c>
      <c r="I4" t="s">
        <v>12</v>
      </c>
    </row>
    <row r="5" spans="8:16" x14ac:dyDescent="0.25">
      <c r="H5" s="1">
        <v>30000</v>
      </c>
      <c r="I5" s="2" t="s">
        <v>21</v>
      </c>
      <c r="J5" t="s">
        <v>0</v>
      </c>
    </row>
    <row r="6" spans="8:16" x14ac:dyDescent="0.25">
      <c r="L6" t="s">
        <v>6</v>
      </c>
      <c r="M6" s="2" t="s">
        <v>16</v>
      </c>
      <c r="N6" t="s">
        <v>197</v>
      </c>
      <c r="P6" s="1">
        <f>H5</f>
        <v>30000</v>
      </c>
    </row>
    <row r="7" spans="8:16" x14ac:dyDescent="0.25">
      <c r="H7" t="s">
        <v>18</v>
      </c>
      <c r="I7" t="s">
        <v>12</v>
      </c>
    </row>
    <row r="8" spans="8:16" x14ac:dyDescent="0.25">
      <c r="H8" s="1">
        <v>30000</v>
      </c>
      <c r="I8" s="2" t="s">
        <v>19</v>
      </c>
      <c r="J8" t="s">
        <v>20</v>
      </c>
    </row>
    <row r="9" spans="8:16" x14ac:dyDescent="0.25">
      <c r="H9" s="1">
        <f>H8*0.05</f>
        <v>1500</v>
      </c>
      <c r="I9" s="2" t="s">
        <v>22</v>
      </c>
      <c r="J9" t="s">
        <v>3</v>
      </c>
      <c r="L9" t="s">
        <v>6</v>
      </c>
      <c r="M9" s="2" t="s">
        <v>198</v>
      </c>
      <c r="N9" t="s">
        <v>199</v>
      </c>
      <c r="P9" s="1">
        <v>21500</v>
      </c>
    </row>
    <row r="10" spans="8:16" x14ac:dyDescent="0.25">
      <c r="M10" s="2" t="s">
        <v>16</v>
      </c>
      <c r="N10" t="s">
        <v>197</v>
      </c>
      <c r="P10" s="1">
        <v>10000</v>
      </c>
    </row>
    <row r="11" spans="8:16" x14ac:dyDescent="0.25">
      <c r="H11" t="s">
        <v>23</v>
      </c>
      <c r="I11" t="s">
        <v>12</v>
      </c>
    </row>
    <row r="12" spans="8:16" x14ac:dyDescent="0.25">
      <c r="H12" s="1">
        <v>60000</v>
      </c>
      <c r="I12" s="2" t="s">
        <v>16</v>
      </c>
      <c r="J12" t="s">
        <v>17</v>
      </c>
    </row>
    <row r="13" spans="8:16" x14ac:dyDescent="0.25">
      <c r="H13" s="1">
        <f>P13+P14-H12</f>
        <v>42900</v>
      </c>
      <c r="I13" s="2" t="s">
        <v>202</v>
      </c>
      <c r="J13" t="s">
        <v>1</v>
      </c>
      <c r="L13" t="s">
        <v>6</v>
      </c>
      <c r="M13" s="2" t="s">
        <v>203</v>
      </c>
      <c r="N13" t="s">
        <v>204</v>
      </c>
      <c r="P13" s="1">
        <f>102000-4000</f>
        <v>98000</v>
      </c>
    </row>
    <row r="14" spans="8:16" x14ac:dyDescent="0.25">
      <c r="M14" s="5" t="s">
        <v>24</v>
      </c>
      <c r="N14" t="s">
        <v>2</v>
      </c>
      <c r="P14" s="1">
        <f>P13*0.05</f>
        <v>4900</v>
      </c>
    </row>
    <row r="15" spans="8:16" x14ac:dyDescent="0.25">
      <c r="H15" t="s">
        <v>27</v>
      </c>
      <c r="I15" t="s">
        <v>12</v>
      </c>
    </row>
    <row r="16" spans="8:16" x14ac:dyDescent="0.25">
      <c r="H16" s="1">
        <v>15000</v>
      </c>
      <c r="I16" t="s">
        <v>208</v>
      </c>
    </row>
    <row r="17" spans="8:16" x14ac:dyDescent="0.25">
      <c r="H17">
        <f>H16*0.05</f>
        <v>750</v>
      </c>
      <c r="I17" s="2" t="s">
        <v>22</v>
      </c>
      <c r="J17" t="s">
        <v>3</v>
      </c>
      <c r="L17" t="s">
        <v>6</v>
      </c>
      <c r="M17" s="2" t="s">
        <v>16</v>
      </c>
      <c r="N17" t="s">
        <v>197</v>
      </c>
      <c r="P17" s="1">
        <v>4500</v>
      </c>
    </row>
    <row r="18" spans="8:16" x14ac:dyDescent="0.25">
      <c r="M18" s="2" t="s">
        <v>209</v>
      </c>
      <c r="P18" s="1">
        <f>H16+H17-P17</f>
        <v>11250</v>
      </c>
    </row>
    <row r="19" spans="8:16" x14ac:dyDescent="0.25">
      <c r="H19" t="s">
        <v>210</v>
      </c>
      <c r="I19" t="s">
        <v>12</v>
      </c>
    </row>
    <row r="20" spans="8:16" x14ac:dyDescent="0.25">
      <c r="H20" s="1">
        <v>3000</v>
      </c>
      <c r="I20" t="s">
        <v>211</v>
      </c>
    </row>
    <row r="21" spans="8:16" x14ac:dyDescent="0.25">
      <c r="H21">
        <f>H20*0.05</f>
        <v>150</v>
      </c>
      <c r="I21" s="2" t="s">
        <v>22</v>
      </c>
      <c r="J21" t="s">
        <v>3</v>
      </c>
      <c r="L21" t="s">
        <v>6</v>
      </c>
      <c r="M21" s="2" t="s">
        <v>16</v>
      </c>
      <c r="N21" t="s">
        <v>197</v>
      </c>
      <c r="P21" s="1">
        <f>H20+H21</f>
        <v>3150</v>
      </c>
    </row>
    <row r="22" spans="8:16" x14ac:dyDescent="0.25">
      <c r="H22" t="s">
        <v>213</v>
      </c>
      <c r="I22" t="s">
        <v>12</v>
      </c>
    </row>
    <row r="23" spans="8:16" x14ac:dyDescent="0.25">
      <c r="H23" s="1">
        <v>4900</v>
      </c>
      <c r="I23" s="2" t="s">
        <v>24</v>
      </c>
      <c r="J23" t="s">
        <v>2</v>
      </c>
    </row>
    <row r="24" spans="8:16" x14ac:dyDescent="0.25">
      <c r="L24" t="s">
        <v>6</v>
      </c>
      <c r="M24" s="5" t="s">
        <v>22</v>
      </c>
      <c r="N24" t="s">
        <v>3</v>
      </c>
      <c r="P24">
        <v>2400</v>
      </c>
    </row>
    <row r="25" spans="8:16" x14ac:dyDescent="0.25">
      <c r="M25" s="5" t="s">
        <v>26</v>
      </c>
      <c r="N25" t="s">
        <v>25</v>
      </c>
      <c r="P25" s="1">
        <f>H23-P24</f>
        <v>2500</v>
      </c>
    </row>
    <row r="26" spans="8:16" x14ac:dyDescent="0.25">
      <c r="H26" t="s">
        <v>217</v>
      </c>
      <c r="I26" t="s">
        <v>12</v>
      </c>
    </row>
    <row r="27" spans="8:16" x14ac:dyDescent="0.25">
      <c r="H27" s="1">
        <v>15000</v>
      </c>
      <c r="I27" s="2" t="s">
        <v>8</v>
      </c>
      <c r="J27" t="s">
        <v>5</v>
      </c>
      <c r="L27" t="s">
        <v>6</v>
      </c>
      <c r="M27" s="2" t="s">
        <v>9</v>
      </c>
      <c r="N27" t="s">
        <v>7</v>
      </c>
      <c r="P27" s="1">
        <v>15000</v>
      </c>
    </row>
    <row r="28" spans="8:16" x14ac:dyDescent="0.25">
      <c r="H28" t="s">
        <v>218</v>
      </c>
      <c r="I28" t="s">
        <v>12</v>
      </c>
    </row>
    <row r="29" spans="8:16" x14ac:dyDescent="0.25">
      <c r="H29" s="1">
        <v>8775</v>
      </c>
      <c r="I29" s="2" t="s">
        <v>9</v>
      </c>
      <c r="J29" t="s">
        <v>7</v>
      </c>
      <c r="L29" t="s">
        <v>6</v>
      </c>
      <c r="M29" s="2" t="s">
        <v>8</v>
      </c>
      <c r="N29" t="s">
        <v>5</v>
      </c>
      <c r="P29" s="1">
        <v>8775</v>
      </c>
    </row>
    <row r="30" spans="8:16" x14ac:dyDescent="0.25">
      <c r="H30" t="s">
        <v>224</v>
      </c>
      <c r="I30" t="s">
        <v>12</v>
      </c>
    </row>
    <row r="31" spans="8:16" x14ac:dyDescent="0.25">
      <c r="H31" s="1">
        <f>1750</f>
        <v>1750</v>
      </c>
      <c r="I31" s="2" t="s">
        <v>13</v>
      </c>
      <c r="J31" t="s">
        <v>14</v>
      </c>
    </row>
    <row r="32" spans="8:16" x14ac:dyDescent="0.25">
      <c r="L32" t="s">
        <v>6</v>
      </c>
      <c r="M32" s="2" t="s">
        <v>11</v>
      </c>
      <c r="N32" t="s">
        <v>10</v>
      </c>
      <c r="P32" s="1">
        <f>H31</f>
        <v>1750</v>
      </c>
    </row>
    <row r="33" spans="1:16" x14ac:dyDescent="0.25">
      <c r="H33" t="s">
        <v>233</v>
      </c>
      <c r="I33" t="s">
        <v>12</v>
      </c>
    </row>
    <row r="34" spans="1:16" x14ac:dyDescent="0.25">
      <c r="H34" s="1">
        <f>F40</f>
        <v>17100</v>
      </c>
      <c r="I34" s="2" t="s">
        <v>232</v>
      </c>
      <c r="L34" t="s">
        <v>6</v>
      </c>
      <c r="M34" s="5" t="s">
        <v>29</v>
      </c>
      <c r="N34" t="s">
        <v>30</v>
      </c>
      <c r="P34" s="1">
        <f>H34</f>
        <v>17100</v>
      </c>
    </row>
    <row r="35" spans="1:16" x14ac:dyDescent="0.25">
      <c r="A35" s="6" t="s">
        <v>28</v>
      </c>
      <c r="C35" t="s">
        <v>227</v>
      </c>
      <c r="D35" t="s">
        <v>228</v>
      </c>
      <c r="E35" t="s">
        <v>229</v>
      </c>
      <c r="F35" t="s">
        <v>230</v>
      </c>
    </row>
    <row r="36" spans="1:16" x14ac:dyDescent="0.25">
      <c r="A36" t="str">
        <f>'Sumas y Saldos'!I4</f>
        <v>(211) Construcciones</v>
      </c>
      <c r="C36" s="1">
        <f>'Sumas y Saldos'!L4</f>
        <v>120000</v>
      </c>
      <c r="D36">
        <v>0</v>
      </c>
      <c r="E36" s="184">
        <v>20</v>
      </c>
      <c r="F36" s="1">
        <f>(C36-D36)/E36</f>
        <v>6000</v>
      </c>
    </row>
    <row r="37" spans="1:16" x14ac:dyDescent="0.25">
      <c r="A37" t="str">
        <f>'Sumas y Saldos'!I5</f>
        <v>(216) Mobiliario</v>
      </c>
      <c r="C37" s="1">
        <f>'Sumas y Saldos'!L5</f>
        <v>30600</v>
      </c>
      <c r="D37">
        <v>0</v>
      </c>
      <c r="E37" s="184">
        <v>6</v>
      </c>
      <c r="F37" s="1">
        <f t="shared" ref="F37:F39" si="0">(C37-D37)/E37</f>
        <v>5100</v>
      </c>
    </row>
    <row r="38" spans="1:16" x14ac:dyDescent="0.25">
      <c r="A38" t="str">
        <f>'Sumas y Saldos'!I6</f>
        <v>(218) Elementos transporte</v>
      </c>
      <c r="C38" s="1">
        <f>'Sumas y Saldos'!L6</f>
        <v>21000</v>
      </c>
      <c r="D38">
        <v>0</v>
      </c>
      <c r="E38" s="184">
        <v>6</v>
      </c>
      <c r="F38" s="1">
        <f t="shared" si="0"/>
        <v>3500</v>
      </c>
    </row>
    <row r="39" spans="1:16" ht="15.75" thickBot="1" x14ac:dyDescent="0.3">
      <c r="A39" t="str">
        <f>'Sumas y Saldos'!I7</f>
        <v>(217) Equipos Informáticos</v>
      </c>
      <c r="C39" s="1">
        <f>'Sumas y Saldos'!L7</f>
        <v>15000</v>
      </c>
      <c r="D39">
        <v>0</v>
      </c>
      <c r="E39" s="184">
        <v>6</v>
      </c>
      <c r="F39" s="185">
        <f t="shared" si="0"/>
        <v>2500</v>
      </c>
    </row>
    <row r="40" spans="1:16" ht="15.75" thickTop="1" x14ac:dyDescent="0.25">
      <c r="C40" s="1"/>
      <c r="E40" s="63" t="s">
        <v>231</v>
      </c>
      <c r="F40" s="1">
        <f>SUM(F36:F39)</f>
        <v>17100</v>
      </c>
    </row>
    <row r="41" spans="1:16" x14ac:dyDescent="0.25">
      <c r="C41" s="1"/>
      <c r="H41" s="1"/>
      <c r="I41" s="2"/>
      <c r="M41" s="2"/>
      <c r="P41" s="1"/>
    </row>
    <row r="42" spans="1:16" x14ac:dyDescent="0.25">
      <c r="C42" s="1"/>
    </row>
    <row r="45" spans="1:16" x14ac:dyDescent="0.25">
      <c r="H45" s="1"/>
      <c r="I45" s="2"/>
      <c r="M45" s="5"/>
      <c r="P45" s="1"/>
    </row>
    <row r="47" spans="1:16" x14ac:dyDescent="0.25">
      <c r="H47" s="1"/>
      <c r="I47" s="2"/>
      <c r="P47" s="1"/>
    </row>
    <row r="55" spans="1:3" x14ac:dyDescent="0.25">
      <c r="C55" s="7"/>
    </row>
    <row r="56" spans="1:3" x14ac:dyDescent="0.25">
      <c r="A56" s="8"/>
      <c r="B56" s="9"/>
      <c r="C56" s="9"/>
    </row>
    <row r="57" spans="1:3" x14ac:dyDescent="0.25">
      <c r="C5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showRowColHeaders="0" zoomScaleNormal="100" workbookViewId="0">
      <selection activeCell="L24" sqref="L24"/>
    </sheetView>
  </sheetViews>
  <sheetFormatPr baseColWidth="10" defaultRowHeight="15" x14ac:dyDescent="0.25"/>
  <cols>
    <col min="4" max="4" width="26.7109375" customWidth="1"/>
    <col min="5" max="5" width="7.28515625" customWidth="1"/>
    <col min="6" max="6" width="11" customWidth="1"/>
    <col min="7" max="7" width="7.5703125" customWidth="1"/>
  </cols>
  <sheetData>
    <row r="1" spans="1:7" x14ac:dyDescent="0.25">
      <c r="A1" s="111" t="s">
        <v>161</v>
      </c>
      <c r="B1" s="112"/>
      <c r="C1" s="112"/>
      <c r="D1" s="112"/>
      <c r="E1" s="112"/>
      <c r="F1" s="112"/>
      <c r="G1" s="112"/>
    </row>
    <row r="2" spans="1:7" x14ac:dyDescent="0.25">
      <c r="A2" s="113" t="s">
        <v>31</v>
      </c>
      <c r="B2" s="113"/>
      <c r="C2" s="113"/>
      <c r="D2" s="113"/>
      <c r="E2" s="113"/>
      <c r="F2" s="113"/>
      <c r="G2" s="113"/>
    </row>
    <row r="3" spans="1:7" x14ac:dyDescent="0.25">
      <c r="A3" s="114" t="s">
        <v>32</v>
      </c>
      <c r="B3" s="115"/>
      <c r="C3" s="118"/>
      <c r="D3" s="119"/>
      <c r="E3" s="122" t="s">
        <v>33</v>
      </c>
      <c r="F3" s="124" t="s">
        <v>34</v>
      </c>
      <c r="G3" s="125"/>
    </row>
    <row r="4" spans="1:7" x14ac:dyDescent="0.25">
      <c r="A4" s="116"/>
      <c r="B4" s="117"/>
      <c r="C4" s="120"/>
      <c r="D4" s="121"/>
      <c r="E4" s="123"/>
      <c r="F4" s="11" t="s">
        <v>35</v>
      </c>
      <c r="G4" s="12" t="s">
        <v>36</v>
      </c>
    </row>
    <row r="5" spans="1:7" x14ac:dyDescent="0.25">
      <c r="A5" s="93" t="s">
        <v>37</v>
      </c>
      <c r="B5" s="94"/>
      <c r="C5" s="99" t="s">
        <v>38</v>
      </c>
      <c r="D5" s="100"/>
      <c r="E5" s="13"/>
      <c r="F5" s="107">
        <f>'Sumas y Saldos'!Q11</f>
        <v>98000</v>
      </c>
      <c r="G5" s="13"/>
    </row>
    <row r="6" spans="1:7" x14ac:dyDescent="0.25">
      <c r="A6" s="97"/>
      <c r="B6" s="98"/>
      <c r="C6" s="103"/>
      <c r="D6" s="104"/>
      <c r="E6" s="14"/>
      <c r="F6" s="109"/>
      <c r="G6" s="14"/>
    </row>
    <row r="7" spans="1:7" ht="15" customHeight="1" x14ac:dyDescent="0.25">
      <c r="A7" s="93" t="s">
        <v>39</v>
      </c>
      <c r="B7" s="94"/>
      <c r="C7" s="126" t="s">
        <v>40</v>
      </c>
      <c r="D7" s="127"/>
      <c r="E7" s="105"/>
      <c r="F7" s="107"/>
      <c r="G7" s="105"/>
    </row>
    <row r="8" spans="1:7" ht="15" customHeight="1" x14ac:dyDescent="0.25">
      <c r="A8" s="97"/>
      <c r="B8" s="98"/>
      <c r="C8" s="128"/>
      <c r="D8" s="129"/>
      <c r="E8" s="106"/>
      <c r="F8" s="108"/>
      <c r="G8" s="106"/>
    </row>
    <row r="9" spans="1:7" x14ac:dyDescent="0.25">
      <c r="A9" s="92">
        <v>73</v>
      </c>
      <c r="B9" s="92"/>
      <c r="C9" s="15" t="s">
        <v>41</v>
      </c>
      <c r="D9" s="16"/>
      <c r="E9" s="17"/>
      <c r="F9" s="53"/>
      <c r="G9" s="17"/>
    </row>
    <row r="10" spans="1:7" ht="15" customHeight="1" x14ac:dyDescent="0.25">
      <c r="A10" s="93" t="s">
        <v>42</v>
      </c>
      <c r="B10" s="94"/>
      <c r="C10" s="99" t="s">
        <v>43</v>
      </c>
      <c r="D10" s="100"/>
      <c r="E10" s="13"/>
      <c r="F10" s="107">
        <f>'Sumas y Saldos'!L11+'Sumas y Saldos'!L14+'Sumas y Saldos'!L15</f>
        <v>37975</v>
      </c>
      <c r="G10" s="13"/>
    </row>
    <row r="11" spans="1:7" x14ac:dyDescent="0.25">
      <c r="A11" s="95"/>
      <c r="B11" s="96"/>
      <c r="C11" s="101"/>
      <c r="D11" s="102"/>
      <c r="E11" s="18"/>
      <c r="F11" s="110"/>
      <c r="G11" s="18"/>
    </row>
    <row r="12" spans="1:7" x14ac:dyDescent="0.25">
      <c r="A12" s="97"/>
      <c r="B12" s="98"/>
      <c r="C12" s="103"/>
      <c r="D12" s="104"/>
      <c r="E12" s="14"/>
      <c r="F12" s="109"/>
      <c r="G12" s="14"/>
    </row>
    <row r="13" spans="1:7" x14ac:dyDescent="0.25">
      <c r="A13" s="92" t="s">
        <v>44</v>
      </c>
      <c r="B13" s="92"/>
      <c r="C13" s="15" t="s">
        <v>159</v>
      </c>
      <c r="D13" s="16"/>
      <c r="E13" s="17"/>
      <c r="F13" s="54"/>
      <c r="G13" s="17"/>
    </row>
    <row r="14" spans="1:7" x14ac:dyDescent="0.25">
      <c r="A14" s="92" t="s">
        <v>45</v>
      </c>
      <c r="B14" s="92"/>
      <c r="C14" s="15" t="s">
        <v>46</v>
      </c>
      <c r="D14" s="16"/>
      <c r="E14" s="17"/>
      <c r="F14" s="54"/>
      <c r="G14" s="17"/>
    </row>
    <row r="15" spans="1:7" ht="15" customHeight="1" x14ac:dyDescent="0.25">
      <c r="A15" s="93" t="s">
        <v>47</v>
      </c>
      <c r="B15" s="94"/>
      <c r="C15" s="99" t="s">
        <v>48</v>
      </c>
      <c r="D15" s="100"/>
      <c r="E15" s="13"/>
      <c r="F15" s="107">
        <f>'Sumas y Saldos'!L13</f>
        <v>3000</v>
      </c>
      <c r="G15" s="13"/>
    </row>
    <row r="16" spans="1:7" x14ac:dyDescent="0.25">
      <c r="A16" s="97"/>
      <c r="B16" s="98"/>
      <c r="C16" s="103"/>
      <c r="D16" s="104"/>
      <c r="E16" s="14"/>
      <c r="F16" s="109"/>
      <c r="G16" s="14"/>
    </row>
    <row r="17" spans="1:7" x14ac:dyDescent="0.25">
      <c r="A17" s="92" t="s">
        <v>49</v>
      </c>
      <c r="B17" s="92"/>
      <c r="C17" s="15" t="s">
        <v>50</v>
      </c>
      <c r="D17" s="16"/>
      <c r="E17" s="17"/>
      <c r="F17" s="54">
        <f>'Sumas y Saldos'!L16</f>
        <v>17100</v>
      </c>
      <c r="G17" s="17"/>
    </row>
    <row r="18" spans="1:7" ht="15" customHeight="1" x14ac:dyDescent="0.25">
      <c r="A18" s="93">
        <v>746</v>
      </c>
      <c r="B18" s="94"/>
      <c r="C18" s="99" t="s">
        <v>51</v>
      </c>
      <c r="D18" s="100"/>
      <c r="E18" s="13"/>
      <c r="F18" s="55"/>
      <c r="G18" s="13"/>
    </row>
    <row r="19" spans="1:7" x14ac:dyDescent="0.25">
      <c r="A19" s="97"/>
      <c r="B19" s="98"/>
      <c r="C19" s="103"/>
      <c r="D19" s="104"/>
      <c r="E19" s="14"/>
      <c r="F19" s="56"/>
      <c r="G19" s="14"/>
    </row>
    <row r="20" spans="1:7" x14ac:dyDescent="0.25">
      <c r="A20" s="92" t="s">
        <v>52</v>
      </c>
      <c r="B20" s="92"/>
      <c r="C20" s="15" t="s">
        <v>53</v>
      </c>
      <c r="D20" s="17"/>
      <c r="E20" s="17"/>
      <c r="F20" s="53"/>
      <c r="G20" s="17"/>
    </row>
    <row r="21" spans="1:7" ht="15" customHeight="1" x14ac:dyDescent="0.25">
      <c r="A21" s="93" t="s">
        <v>54</v>
      </c>
      <c r="B21" s="94"/>
      <c r="C21" s="99" t="s">
        <v>55</v>
      </c>
      <c r="D21" s="100"/>
      <c r="E21" s="13"/>
      <c r="F21" s="55"/>
      <c r="G21" s="13"/>
    </row>
    <row r="22" spans="1:7" x14ac:dyDescent="0.25">
      <c r="A22" s="97"/>
      <c r="B22" s="98"/>
      <c r="C22" s="103"/>
      <c r="D22" s="104"/>
      <c r="E22" s="14"/>
      <c r="F22" s="56"/>
      <c r="G22" s="14"/>
    </row>
    <row r="23" spans="1:7" x14ac:dyDescent="0.25">
      <c r="A23" s="91" t="s">
        <v>56</v>
      </c>
      <c r="B23" s="91"/>
      <c r="C23" s="91"/>
      <c r="D23" s="91"/>
      <c r="E23" s="19"/>
      <c r="F23" s="57">
        <f>F5+F7+F9-F10+F13-F14-F15-F17</f>
        <v>39925</v>
      </c>
      <c r="G23" s="20"/>
    </row>
    <row r="24" spans="1:7" ht="15" customHeight="1" x14ac:dyDescent="0.25">
      <c r="A24" s="92" t="s">
        <v>57</v>
      </c>
      <c r="B24" s="92"/>
      <c r="C24" s="15" t="s">
        <v>58</v>
      </c>
      <c r="D24" s="16"/>
      <c r="E24" s="17"/>
      <c r="F24" s="17"/>
      <c r="G24" s="17"/>
    </row>
    <row r="25" spans="1:7" ht="15" customHeight="1" x14ac:dyDescent="0.25">
      <c r="A25" s="92" t="s">
        <v>59</v>
      </c>
      <c r="B25" s="92"/>
      <c r="C25" s="15" t="s">
        <v>60</v>
      </c>
      <c r="D25" s="16"/>
      <c r="E25" s="17"/>
      <c r="F25" s="17"/>
      <c r="G25" s="17"/>
    </row>
    <row r="26" spans="1:7" ht="15" customHeight="1" x14ac:dyDescent="0.25">
      <c r="A26" s="93" t="s">
        <v>61</v>
      </c>
      <c r="B26" s="94"/>
      <c r="C26" s="99" t="s">
        <v>62</v>
      </c>
      <c r="D26" s="100"/>
      <c r="E26" s="13"/>
      <c r="F26" s="13"/>
      <c r="G26" s="13"/>
    </row>
    <row r="27" spans="1:7" x14ac:dyDescent="0.25">
      <c r="A27" s="97"/>
      <c r="B27" s="98"/>
      <c r="C27" s="103"/>
      <c r="D27" s="104"/>
      <c r="E27" s="14"/>
      <c r="F27" s="14"/>
      <c r="G27" s="14"/>
    </row>
    <row r="28" spans="1:7" x14ac:dyDescent="0.25">
      <c r="A28" s="92" t="s">
        <v>63</v>
      </c>
      <c r="B28" s="92"/>
      <c r="C28" s="15" t="s">
        <v>64</v>
      </c>
      <c r="D28" s="16"/>
      <c r="E28" s="17"/>
      <c r="F28" s="17"/>
      <c r="G28" s="17"/>
    </row>
    <row r="29" spans="1:7" ht="15" customHeight="1" x14ac:dyDescent="0.25">
      <c r="A29" s="93" t="s">
        <v>65</v>
      </c>
      <c r="B29" s="94"/>
      <c r="C29" s="99" t="s">
        <v>66</v>
      </c>
      <c r="D29" s="100"/>
      <c r="E29" s="13"/>
      <c r="F29" s="13"/>
      <c r="G29" s="13"/>
    </row>
    <row r="30" spans="1:7" x14ac:dyDescent="0.25">
      <c r="A30" s="95"/>
      <c r="B30" s="96"/>
      <c r="C30" s="101"/>
      <c r="D30" s="102"/>
      <c r="E30" s="18"/>
      <c r="F30" s="18"/>
      <c r="G30" s="18"/>
    </row>
    <row r="31" spans="1:7" x14ac:dyDescent="0.25">
      <c r="A31" s="97"/>
      <c r="B31" s="98"/>
      <c r="C31" s="103"/>
      <c r="D31" s="104"/>
      <c r="E31" s="14"/>
      <c r="F31" s="14"/>
      <c r="G31" s="14"/>
    </row>
    <row r="32" spans="1:7" x14ac:dyDescent="0.25">
      <c r="A32" s="91" t="s">
        <v>67</v>
      </c>
      <c r="B32" s="91"/>
      <c r="C32" s="91"/>
      <c r="D32" s="91"/>
      <c r="E32" s="19"/>
      <c r="F32" s="19">
        <f>F24+F25+F26+F28+F29</f>
        <v>0</v>
      </c>
      <c r="G32" s="20"/>
    </row>
    <row r="33" spans="1:7" x14ac:dyDescent="0.25">
      <c r="A33" s="91" t="s">
        <v>68</v>
      </c>
      <c r="B33" s="91"/>
      <c r="C33" s="91"/>
      <c r="D33" s="91"/>
      <c r="E33" s="19"/>
      <c r="F33" s="19"/>
      <c r="G33" s="20"/>
    </row>
    <row r="34" spans="1:7" ht="15" customHeight="1" x14ac:dyDescent="0.25">
      <c r="A34" s="92" t="s">
        <v>69</v>
      </c>
      <c r="B34" s="92"/>
      <c r="C34" s="15" t="s">
        <v>70</v>
      </c>
      <c r="D34" s="16"/>
      <c r="E34" s="17"/>
      <c r="F34" s="58">
        <f>0</f>
        <v>0</v>
      </c>
      <c r="G34" s="17"/>
    </row>
    <row r="35" spans="1:7" x14ac:dyDescent="0.25">
      <c r="A35" s="91" t="s">
        <v>71</v>
      </c>
      <c r="B35" s="91"/>
      <c r="C35" s="91"/>
      <c r="D35" s="91"/>
      <c r="E35" s="19"/>
      <c r="F35" s="59">
        <f>F23+F32+F34</f>
        <v>39925</v>
      </c>
      <c r="G35" s="20"/>
    </row>
    <row r="37" spans="1:7" x14ac:dyDescent="0.25">
      <c r="C37" s="21"/>
    </row>
  </sheetData>
  <mergeCells count="41">
    <mergeCell ref="F5:F6"/>
    <mergeCell ref="F10:F12"/>
    <mergeCell ref="F15:F16"/>
    <mergeCell ref="A1:G1"/>
    <mergeCell ref="A2:G2"/>
    <mergeCell ref="A3:B4"/>
    <mergeCell ref="C3:D4"/>
    <mergeCell ref="E3:E4"/>
    <mergeCell ref="F3:G3"/>
    <mergeCell ref="A14:B14"/>
    <mergeCell ref="A5:B6"/>
    <mergeCell ref="C5:D6"/>
    <mergeCell ref="A7:B8"/>
    <mergeCell ref="C7:D8"/>
    <mergeCell ref="G7:G8"/>
    <mergeCell ref="A9:B9"/>
    <mergeCell ref="A10:B12"/>
    <mergeCell ref="C10:D12"/>
    <mergeCell ref="A13:B13"/>
    <mergeCell ref="E7:E8"/>
    <mergeCell ref="F7:F8"/>
    <mergeCell ref="A26:B27"/>
    <mergeCell ref="C26:D27"/>
    <mergeCell ref="A15:B16"/>
    <mergeCell ref="C15:D16"/>
    <mergeCell ref="A17:B17"/>
    <mergeCell ref="A18:B19"/>
    <mergeCell ref="C18:D19"/>
    <mergeCell ref="A20:B20"/>
    <mergeCell ref="A21:B22"/>
    <mergeCell ref="C21:D22"/>
    <mergeCell ref="A23:D23"/>
    <mergeCell ref="A24:B24"/>
    <mergeCell ref="A25:B25"/>
    <mergeCell ref="A35:D35"/>
    <mergeCell ref="A28:B28"/>
    <mergeCell ref="A29:B31"/>
    <mergeCell ref="C29:D31"/>
    <mergeCell ref="A32:D32"/>
    <mergeCell ref="A33:D33"/>
    <mergeCell ref="A34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showRowColHeaders="0" tabSelected="1" topLeftCell="A3" zoomScale="90" zoomScaleNormal="90" workbookViewId="0">
      <selection activeCell="C50" sqref="C50"/>
    </sheetView>
  </sheetViews>
  <sheetFormatPr baseColWidth="10" defaultRowHeight="15" x14ac:dyDescent="0.25"/>
  <cols>
    <col min="2" max="2" width="14.85546875" customWidth="1"/>
    <col min="3" max="3" width="26.28515625" customWidth="1"/>
    <col min="4" max="4" width="10.42578125" customWidth="1"/>
    <col min="5" max="5" width="10.5703125" customWidth="1"/>
    <col min="6" max="6" width="5.85546875" customWidth="1"/>
    <col min="7" max="7" width="2.7109375" customWidth="1"/>
    <col min="9" max="9" width="14.85546875" customWidth="1"/>
    <col min="10" max="10" width="28.140625" customWidth="1"/>
    <col min="11" max="11" width="12.7109375" customWidth="1"/>
    <col min="12" max="12" width="13.42578125" customWidth="1"/>
    <col min="13" max="13" width="13.5703125" customWidth="1"/>
  </cols>
  <sheetData>
    <row r="1" spans="1:13" ht="15" customHeight="1" x14ac:dyDescent="0.25">
      <c r="A1" s="114" t="s">
        <v>32</v>
      </c>
      <c r="B1" s="115"/>
      <c r="C1" s="167" t="s">
        <v>72</v>
      </c>
      <c r="D1" s="161" t="s">
        <v>73</v>
      </c>
      <c r="E1" s="161" t="s">
        <v>74</v>
      </c>
      <c r="F1" s="161" t="s">
        <v>75</v>
      </c>
      <c r="H1" s="114" t="s">
        <v>32</v>
      </c>
      <c r="I1" s="115"/>
      <c r="J1" s="167" t="s">
        <v>105</v>
      </c>
      <c r="K1" s="161" t="s">
        <v>73</v>
      </c>
      <c r="L1" s="161" t="s">
        <v>74</v>
      </c>
      <c r="M1" s="161" t="s">
        <v>75</v>
      </c>
    </row>
    <row r="2" spans="1:13" ht="15" customHeight="1" x14ac:dyDescent="0.25">
      <c r="A2" s="116"/>
      <c r="B2" s="117"/>
      <c r="C2" s="168"/>
      <c r="D2" s="162"/>
      <c r="E2" s="162"/>
      <c r="F2" s="162"/>
      <c r="H2" s="116"/>
      <c r="I2" s="117"/>
      <c r="J2" s="168"/>
      <c r="K2" s="162"/>
      <c r="L2" s="162"/>
      <c r="M2" s="162"/>
    </row>
    <row r="3" spans="1:13" ht="15.75" x14ac:dyDescent="0.25">
      <c r="A3" s="22"/>
      <c r="B3" s="23"/>
      <c r="C3" s="24" t="s">
        <v>76</v>
      </c>
      <c r="D3" s="23"/>
      <c r="E3" s="62">
        <f>E4+E5</f>
        <v>174500</v>
      </c>
      <c r="F3" s="25"/>
      <c r="H3" s="22"/>
      <c r="I3" s="23"/>
      <c r="J3" s="24" t="s">
        <v>106</v>
      </c>
      <c r="K3" s="23"/>
      <c r="L3" s="67">
        <f>L4</f>
        <v>169925</v>
      </c>
      <c r="M3" s="25"/>
    </row>
    <row r="4" spans="1:13" x14ac:dyDescent="0.25">
      <c r="A4" s="170" t="s">
        <v>77</v>
      </c>
      <c r="B4" s="171"/>
      <c r="C4" s="15" t="s">
        <v>78</v>
      </c>
      <c r="D4" s="17"/>
      <c r="E4" s="52"/>
      <c r="F4" s="17"/>
      <c r="H4" s="36"/>
      <c r="I4" s="37"/>
      <c r="J4" s="37" t="s">
        <v>107</v>
      </c>
      <c r="K4" s="37"/>
      <c r="L4" s="66">
        <f>L5+L14+L12</f>
        <v>169925</v>
      </c>
      <c r="M4" s="38"/>
    </row>
    <row r="5" spans="1:13" x14ac:dyDescent="0.25">
      <c r="A5" s="170" t="s">
        <v>79</v>
      </c>
      <c r="B5" s="171"/>
      <c r="C5" s="15" t="s">
        <v>80</v>
      </c>
      <c r="D5" s="17"/>
      <c r="E5" s="52">
        <f>'Sumas y Saldos'!L3+'Sumas y Saldos'!L4+'Sumas y Saldos'!L5+'Sumas y Saldos'!L6+'Sumas y Saldos'!L7-'Sumas y Saldos'!Q6</f>
        <v>174500</v>
      </c>
      <c r="F5" s="17"/>
      <c r="H5" s="30"/>
      <c r="I5" s="31"/>
      <c r="J5" s="39" t="s">
        <v>108</v>
      </c>
      <c r="K5" s="13"/>
      <c r="L5" s="51">
        <f>'Sumas y Saldos'!Q3</f>
        <v>100000</v>
      </c>
      <c r="M5" s="13"/>
    </row>
    <row r="6" spans="1:13" x14ac:dyDescent="0.25">
      <c r="A6" s="170" t="s">
        <v>81</v>
      </c>
      <c r="B6" s="171"/>
      <c r="C6" s="15" t="s">
        <v>82</v>
      </c>
      <c r="D6" s="17"/>
      <c r="E6" s="17"/>
      <c r="F6" s="17"/>
      <c r="H6" s="163" t="s">
        <v>109</v>
      </c>
      <c r="I6" s="164"/>
      <c r="J6" s="40" t="s">
        <v>110</v>
      </c>
      <c r="K6" s="18"/>
      <c r="L6" s="18"/>
      <c r="M6" s="18"/>
    </row>
    <row r="7" spans="1:13" x14ac:dyDescent="0.25">
      <c r="A7" s="152" t="s">
        <v>83</v>
      </c>
      <c r="B7" s="153"/>
      <c r="C7" s="150" t="s">
        <v>84</v>
      </c>
      <c r="D7" s="13"/>
      <c r="E7" s="13"/>
      <c r="F7" s="13"/>
      <c r="H7" s="165" t="s">
        <v>111</v>
      </c>
      <c r="I7" s="166"/>
      <c r="J7" s="41" t="s">
        <v>112</v>
      </c>
      <c r="K7" s="14"/>
      <c r="L7" s="14"/>
      <c r="M7" s="14"/>
    </row>
    <row r="8" spans="1:13" x14ac:dyDescent="0.25">
      <c r="A8" s="157"/>
      <c r="B8" s="158"/>
      <c r="C8" s="172"/>
      <c r="D8" s="18"/>
      <c r="E8" s="18"/>
      <c r="F8" s="18"/>
      <c r="H8" s="156">
        <v>110</v>
      </c>
      <c r="I8" s="156"/>
      <c r="J8" s="15" t="s">
        <v>113</v>
      </c>
      <c r="K8" s="17"/>
      <c r="L8" s="17"/>
      <c r="M8" s="17"/>
    </row>
    <row r="9" spans="1:13" x14ac:dyDescent="0.25">
      <c r="A9" s="154"/>
      <c r="B9" s="155"/>
      <c r="C9" s="151"/>
      <c r="D9" s="14"/>
      <c r="E9" s="14"/>
      <c r="F9" s="14"/>
      <c r="H9" s="156" t="s">
        <v>114</v>
      </c>
      <c r="I9" s="156"/>
      <c r="J9" s="15" t="s">
        <v>115</v>
      </c>
      <c r="K9" s="17"/>
      <c r="L9" s="17"/>
      <c r="M9" s="17"/>
    </row>
    <row r="10" spans="1:13" x14ac:dyDescent="0.25">
      <c r="A10" s="152" t="s">
        <v>85</v>
      </c>
      <c r="B10" s="153"/>
      <c r="C10" s="150" t="s">
        <v>86</v>
      </c>
      <c r="D10" s="13"/>
      <c r="E10" s="13"/>
      <c r="F10" s="13"/>
      <c r="H10" s="152" t="s">
        <v>116</v>
      </c>
      <c r="I10" s="153"/>
      <c r="J10" s="150" t="s">
        <v>117</v>
      </c>
      <c r="K10" s="13"/>
      <c r="L10" s="13"/>
      <c r="M10" s="13"/>
    </row>
    <row r="11" spans="1:13" x14ac:dyDescent="0.25">
      <c r="A11" s="157"/>
      <c r="B11" s="158"/>
      <c r="C11" s="172"/>
      <c r="D11" s="18"/>
      <c r="E11" s="18"/>
      <c r="F11" s="18"/>
      <c r="H11" s="154"/>
      <c r="I11" s="155"/>
      <c r="J11" s="151"/>
      <c r="K11" s="14"/>
      <c r="L11" s="14"/>
      <c r="M11" s="14"/>
    </row>
    <row r="12" spans="1:13" x14ac:dyDescent="0.25">
      <c r="A12" s="154"/>
      <c r="B12" s="155"/>
      <c r="C12" s="151"/>
      <c r="D12" s="14"/>
      <c r="E12" s="14"/>
      <c r="F12" s="14"/>
      <c r="H12" s="156" t="s">
        <v>118</v>
      </c>
      <c r="I12" s="156"/>
      <c r="J12" s="15" t="s">
        <v>119</v>
      </c>
      <c r="K12" s="17"/>
      <c r="L12" s="52">
        <f>'Sumas y Saldos'!Q4</f>
        <v>30000</v>
      </c>
      <c r="M12" s="17"/>
    </row>
    <row r="13" spans="1:13" x14ac:dyDescent="0.25">
      <c r="A13" s="170">
        <v>474</v>
      </c>
      <c r="B13" s="171"/>
      <c r="C13" s="15" t="s">
        <v>87</v>
      </c>
      <c r="D13" s="17"/>
      <c r="E13" s="17"/>
      <c r="F13" s="17"/>
      <c r="H13" s="156">
        <v>118</v>
      </c>
      <c r="I13" s="156"/>
      <c r="J13" s="15" t="s">
        <v>120</v>
      </c>
      <c r="K13" s="17"/>
      <c r="L13" s="17"/>
      <c r="M13" s="17"/>
    </row>
    <row r="14" spans="1:13" ht="15.75" x14ac:dyDescent="0.25">
      <c r="A14" s="26"/>
      <c r="B14" s="27"/>
      <c r="C14" s="28" t="s">
        <v>88</v>
      </c>
      <c r="D14" s="27"/>
      <c r="E14" s="61">
        <f>E17+E18+E32</f>
        <v>137675</v>
      </c>
      <c r="F14" s="29"/>
      <c r="H14" s="156">
        <v>129</v>
      </c>
      <c r="I14" s="156"/>
      <c r="J14" s="15" t="s">
        <v>121</v>
      </c>
      <c r="K14" s="17"/>
      <c r="L14" s="60">
        <f>PyG!F35</f>
        <v>39925</v>
      </c>
      <c r="M14" s="17"/>
    </row>
    <row r="15" spans="1:13" x14ac:dyDescent="0.25">
      <c r="A15" s="152" t="s">
        <v>89</v>
      </c>
      <c r="B15" s="153"/>
      <c r="C15" s="150" t="s">
        <v>90</v>
      </c>
      <c r="D15" s="13"/>
      <c r="E15" s="13"/>
      <c r="F15" s="13"/>
      <c r="H15" s="156" t="s">
        <v>122</v>
      </c>
      <c r="I15" s="156"/>
      <c r="J15" s="15" t="s">
        <v>123</v>
      </c>
      <c r="K15" s="17"/>
      <c r="L15" s="17"/>
      <c r="M15" s="17"/>
    </row>
    <row r="16" spans="1:13" x14ac:dyDescent="0.25">
      <c r="A16" s="154"/>
      <c r="B16" s="155"/>
      <c r="C16" s="151"/>
      <c r="D16" s="14"/>
      <c r="E16" s="14"/>
      <c r="F16" s="14"/>
      <c r="H16" s="156">
        <v>111</v>
      </c>
      <c r="I16" s="156"/>
      <c r="J16" s="15" t="s">
        <v>124</v>
      </c>
      <c r="K16" s="17"/>
      <c r="L16" s="17"/>
      <c r="M16" s="17"/>
    </row>
    <row r="17" spans="1:13" x14ac:dyDescent="0.25">
      <c r="A17" s="170" t="s">
        <v>91</v>
      </c>
      <c r="B17" s="171"/>
      <c r="C17" s="15" t="s">
        <v>92</v>
      </c>
      <c r="D17" s="17"/>
      <c r="E17" s="52">
        <f>'Sumas y Saldos'!L8-'Sumas y Saldos'!Q14</f>
        <v>7025</v>
      </c>
      <c r="F17" s="17"/>
      <c r="H17" s="42" t="s">
        <v>125</v>
      </c>
      <c r="I17" s="37"/>
      <c r="J17" s="37" t="s">
        <v>126</v>
      </c>
      <c r="K17" s="37"/>
      <c r="L17" s="37"/>
      <c r="M17" s="38"/>
    </row>
    <row r="18" spans="1:13" x14ac:dyDescent="0.25">
      <c r="A18" s="30"/>
      <c r="B18" s="31"/>
      <c r="C18" s="150" t="s">
        <v>93</v>
      </c>
      <c r="D18" s="13"/>
      <c r="E18" s="51">
        <f>E20+E22+E24</f>
        <v>42900</v>
      </c>
      <c r="F18" s="13"/>
      <c r="H18" s="42" t="s">
        <v>127</v>
      </c>
      <c r="I18" s="37"/>
      <c r="J18" s="37" t="s">
        <v>128</v>
      </c>
      <c r="K18" s="37"/>
      <c r="L18" s="37"/>
      <c r="M18" s="38"/>
    </row>
    <row r="19" spans="1:13" x14ac:dyDescent="0.25">
      <c r="A19" s="32"/>
      <c r="B19" s="33"/>
      <c r="C19" s="172"/>
      <c r="D19" s="18"/>
      <c r="E19" s="18"/>
      <c r="F19" s="18"/>
      <c r="H19" s="22"/>
      <c r="I19" s="23"/>
      <c r="J19" s="24" t="s">
        <v>129</v>
      </c>
      <c r="K19" s="23"/>
      <c r="L19" s="62">
        <f>L22</f>
        <v>67500</v>
      </c>
      <c r="M19" s="25"/>
    </row>
    <row r="20" spans="1:13" x14ac:dyDescent="0.25">
      <c r="A20" s="157" t="s">
        <v>94</v>
      </c>
      <c r="B20" s="158"/>
      <c r="C20" s="169" t="s">
        <v>95</v>
      </c>
      <c r="D20" s="18"/>
      <c r="E20" s="64">
        <f>'Sumas y Saldos'!L9</f>
        <v>42900</v>
      </c>
      <c r="F20" s="18"/>
      <c r="H20" s="43">
        <v>14</v>
      </c>
      <c r="I20" s="44"/>
      <c r="J20" s="15" t="s">
        <v>130</v>
      </c>
      <c r="K20" s="17"/>
      <c r="L20" s="17"/>
      <c r="M20" s="17"/>
    </row>
    <row r="21" spans="1:13" x14ac:dyDescent="0.25">
      <c r="A21" s="157"/>
      <c r="B21" s="158"/>
      <c r="C21" s="169"/>
      <c r="D21" s="18"/>
      <c r="E21" s="18"/>
      <c r="F21" s="18"/>
      <c r="H21" s="30"/>
      <c r="I21" s="31"/>
      <c r="J21" s="45" t="s">
        <v>131</v>
      </c>
      <c r="K21" s="13"/>
      <c r="L21" s="13"/>
      <c r="M21" s="13"/>
    </row>
    <row r="22" spans="1:13" x14ac:dyDescent="0.25">
      <c r="A22" s="157">
        <v>558</v>
      </c>
      <c r="B22" s="158"/>
      <c r="C22" s="169" t="s">
        <v>96</v>
      </c>
      <c r="D22" s="18"/>
      <c r="E22" s="18"/>
      <c r="F22" s="18"/>
      <c r="H22" s="46" t="s">
        <v>132</v>
      </c>
      <c r="I22" s="33"/>
      <c r="J22" s="47" t="s">
        <v>133</v>
      </c>
      <c r="K22" s="18"/>
      <c r="L22" s="64">
        <f>'Sumas y Saldos'!Q5</f>
        <v>67500</v>
      </c>
      <c r="M22" s="18"/>
    </row>
    <row r="23" spans="1:13" x14ac:dyDescent="0.25">
      <c r="A23" s="157"/>
      <c r="B23" s="158"/>
      <c r="C23" s="169"/>
      <c r="D23" s="18"/>
      <c r="E23" s="18"/>
      <c r="F23" s="18"/>
      <c r="H23" s="144" t="s">
        <v>134</v>
      </c>
      <c r="I23" s="145"/>
      <c r="J23" s="159" t="s">
        <v>135</v>
      </c>
      <c r="K23" s="18"/>
      <c r="L23" s="18"/>
      <c r="M23" s="18"/>
    </row>
    <row r="24" spans="1:13" x14ac:dyDescent="0.25">
      <c r="A24" s="173" t="s">
        <v>97</v>
      </c>
      <c r="B24" s="174"/>
      <c r="C24" s="177" t="s">
        <v>98</v>
      </c>
      <c r="D24" s="18"/>
      <c r="E24" s="18"/>
      <c r="F24" s="18"/>
      <c r="H24" s="132"/>
      <c r="I24" s="133"/>
      <c r="J24" s="160"/>
      <c r="K24" s="14"/>
      <c r="L24" s="14"/>
      <c r="M24" s="14"/>
    </row>
    <row r="25" spans="1:13" x14ac:dyDescent="0.25">
      <c r="A25" s="173"/>
      <c r="B25" s="174"/>
      <c r="C25" s="177"/>
      <c r="D25" s="18"/>
      <c r="E25" s="18"/>
      <c r="F25" s="18"/>
      <c r="H25" s="146" t="s">
        <v>136</v>
      </c>
      <c r="I25" s="147"/>
      <c r="J25" s="150" t="s">
        <v>137</v>
      </c>
      <c r="K25" s="13"/>
      <c r="L25" s="13"/>
      <c r="M25" s="13"/>
    </row>
    <row r="26" spans="1:13" x14ac:dyDescent="0.25">
      <c r="A26" s="175"/>
      <c r="B26" s="176"/>
      <c r="C26" s="178"/>
      <c r="D26" s="14"/>
      <c r="E26" s="14"/>
      <c r="F26" s="14"/>
      <c r="H26" s="148"/>
      <c r="I26" s="149"/>
      <c r="J26" s="151"/>
      <c r="K26" s="14"/>
      <c r="L26" s="14"/>
      <c r="M26" s="14"/>
    </row>
    <row r="27" spans="1:13" x14ac:dyDescent="0.25">
      <c r="A27" s="152" t="s">
        <v>99</v>
      </c>
      <c r="B27" s="153"/>
      <c r="C27" s="179" t="s">
        <v>100</v>
      </c>
      <c r="D27" s="13"/>
      <c r="E27" s="13"/>
      <c r="F27" s="13"/>
      <c r="H27" s="43">
        <v>479</v>
      </c>
      <c r="I27" s="48"/>
      <c r="J27" s="15" t="s">
        <v>138</v>
      </c>
      <c r="K27" s="17"/>
      <c r="L27" s="17"/>
      <c r="M27" s="17"/>
    </row>
    <row r="28" spans="1:13" x14ac:dyDescent="0.25">
      <c r="A28" s="157"/>
      <c r="B28" s="158"/>
      <c r="C28" s="180"/>
      <c r="D28" s="18"/>
      <c r="E28" s="18"/>
      <c r="F28" s="18"/>
      <c r="H28" s="22"/>
      <c r="I28" s="23"/>
      <c r="J28" s="24" t="s">
        <v>139</v>
      </c>
      <c r="K28" s="23"/>
      <c r="L28" s="62">
        <f>L41+L42+L34</f>
        <v>74750</v>
      </c>
      <c r="M28" s="25"/>
    </row>
    <row r="29" spans="1:13" x14ac:dyDescent="0.25">
      <c r="A29" s="154"/>
      <c r="B29" s="155"/>
      <c r="C29" s="181"/>
      <c r="D29" s="14"/>
      <c r="E29" s="14"/>
      <c r="F29" s="14"/>
      <c r="H29" s="152" t="s">
        <v>140</v>
      </c>
      <c r="I29" s="153"/>
      <c r="J29" s="150" t="s">
        <v>141</v>
      </c>
      <c r="K29" s="13"/>
      <c r="L29" s="13"/>
      <c r="M29" s="13"/>
    </row>
    <row r="30" spans="1:13" x14ac:dyDescent="0.25">
      <c r="A30" s="170"/>
      <c r="B30" s="171"/>
      <c r="C30" s="15" t="s">
        <v>101</v>
      </c>
      <c r="D30" s="17"/>
      <c r="E30" s="17"/>
      <c r="F30" s="17"/>
      <c r="H30" s="154"/>
      <c r="I30" s="155"/>
      <c r="J30" s="151"/>
      <c r="K30" s="14"/>
      <c r="L30" s="14"/>
      <c r="M30" s="14"/>
    </row>
    <row r="31" spans="1:13" x14ac:dyDescent="0.25">
      <c r="A31" s="170"/>
      <c r="B31" s="171"/>
      <c r="C31" s="15" t="s">
        <v>102</v>
      </c>
      <c r="D31" s="17"/>
      <c r="E31" s="17"/>
      <c r="F31" s="17"/>
      <c r="H31" s="156" t="s">
        <v>142</v>
      </c>
      <c r="I31" s="156"/>
      <c r="J31" s="15" t="s">
        <v>143</v>
      </c>
      <c r="K31" s="17"/>
      <c r="L31" s="17" t="s">
        <v>144</v>
      </c>
      <c r="M31" s="17"/>
    </row>
    <row r="32" spans="1:13" x14ac:dyDescent="0.25">
      <c r="A32" s="152">
        <v>57</v>
      </c>
      <c r="B32" s="153"/>
      <c r="C32" s="150" t="s">
        <v>103</v>
      </c>
      <c r="D32" s="13"/>
      <c r="E32" s="51">
        <f>'Sumas y Saldos'!L10</f>
        <v>87750</v>
      </c>
      <c r="F32" s="13"/>
      <c r="H32" s="30"/>
      <c r="I32" s="31"/>
      <c r="J32" s="45" t="s">
        <v>145</v>
      </c>
      <c r="K32" s="13"/>
      <c r="L32" s="51"/>
      <c r="M32" s="13"/>
    </row>
    <row r="33" spans="1:13" x14ac:dyDescent="0.25">
      <c r="A33" s="154"/>
      <c r="B33" s="155"/>
      <c r="C33" s="151"/>
      <c r="D33" s="14"/>
      <c r="E33" s="14"/>
      <c r="F33" s="14"/>
      <c r="H33" s="157" t="s">
        <v>146</v>
      </c>
      <c r="I33" s="158"/>
      <c r="J33" s="47" t="s">
        <v>147</v>
      </c>
      <c r="K33" s="18"/>
      <c r="L33" s="18"/>
      <c r="M33" s="18"/>
    </row>
    <row r="34" spans="1:13" x14ac:dyDescent="0.25">
      <c r="A34" s="34"/>
      <c r="B34" s="34"/>
      <c r="C34" s="35" t="s">
        <v>104</v>
      </c>
      <c r="D34" s="34"/>
      <c r="E34" s="10">
        <f>E14+E3</f>
        <v>312175</v>
      </c>
      <c r="F34" s="34"/>
      <c r="H34" s="157" t="s">
        <v>148</v>
      </c>
      <c r="I34" s="158"/>
      <c r="J34" s="159" t="s">
        <v>149</v>
      </c>
      <c r="K34" s="18"/>
      <c r="L34" s="64">
        <f>'Sumas y Saldos'!Q8</f>
        <v>11250</v>
      </c>
      <c r="M34" s="18"/>
    </row>
    <row r="35" spans="1:13" x14ac:dyDescent="0.25">
      <c r="H35" s="157"/>
      <c r="I35" s="158"/>
      <c r="J35" s="159"/>
      <c r="K35" s="18"/>
      <c r="L35" s="18"/>
      <c r="M35" s="18"/>
    </row>
    <row r="36" spans="1:13" x14ac:dyDescent="0.25">
      <c r="H36" s="154"/>
      <c r="I36" s="155"/>
      <c r="J36" s="160"/>
      <c r="K36" s="14"/>
      <c r="L36" s="14"/>
      <c r="M36" s="14"/>
    </row>
    <row r="37" spans="1:13" x14ac:dyDescent="0.25">
      <c r="H37" s="152" t="s">
        <v>150</v>
      </c>
      <c r="I37" s="153"/>
      <c r="J37" s="150" t="s">
        <v>151</v>
      </c>
      <c r="K37" s="13"/>
      <c r="L37" s="13"/>
      <c r="M37" s="13"/>
    </row>
    <row r="38" spans="1:13" x14ac:dyDescent="0.25">
      <c r="C38" s="63" t="s">
        <v>160</v>
      </c>
      <c r="D38" s="1">
        <f>E34-L44</f>
        <v>0</v>
      </c>
      <c r="H38" s="154"/>
      <c r="I38" s="155"/>
      <c r="J38" s="151"/>
      <c r="K38" s="14"/>
      <c r="L38" s="14"/>
      <c r="M38" s="14"/>
    </row>
    <row r="39" spans="1:13" x14ac:dyDescent="0.25">
      <c r="H39" s="30"/>
      <c r="I39" s="31"/>
      <c r="J39" s="100" t="s">
        <v>152</v>
      </c>
      <c r="K39" s="13"/>
      <c r="L39" s="51">
        <f>L41+L42</f>
        <v>63500</v>
      </c>
      <c r="M39" s="13"/>
    </row>
    <row r="40" spans="1:13" x14ac:dyDescent="0.25">
      <c r="H40" s="32"/>
      <c r="I40" s="33"/>
      <c r="J40" s="102"/>
      <c r="K40" s="18"/>
      <c r="L40" s="18"/>
      <c r="M40" s="18"/>
    </row>
    <row r="41" spans="1:13" x14ac:dyDescent="0.25">
      <c r="H41" s="144" t="s">
        <v>153</v>
      </c>
      <c r="I41" s="145"/>
      <c r="J41" s="49" t="s">
        <v>154</v>
      </c>
      <c r="K41" s="18"/>
      <c r="L41" s="64">
        <f>'Sumas y Saldos'!Q9+'Sumas y Saldos'!Q10</f>
        <v>61000</v>
      </c>
      <c r="M41" s="18"/>
    </row>
    <row r="42" spans="1:13" x14ac:dyDescent="0.25">
      <c r="H42" s="132" t="s">
        <v>155</v>
      </c>
      <c r="I42" s="133"/>
      <c r="J42" s="50" t="s">
        <v>156</v>
      </c>
      <c r="K42" s="14"/>
      <c r="L42" s="65">
        <f>'Sumas y Saldos'!Q13</f>
        <v>2500</v>
      </c>
      <c r="M42" s="14"/>
    </row>
    <row r="43" spans="1:13" x14ac:dyDescent="0.25">
      <c r="H43" s="134" t="s">
        <v>157</v>
      </c>
      <c r="I43" s="135"/>
      <c r="J43" s="15" t="s">
        <v>102</v>
      </c>
      <c r="K43" s="17"/>
      <c r="L43" s="17"/>
      <c r="M43" s="17"/>
    </row>
    <row r="44" spans="1:13" x14ac:dyDescent="0.25">
      <c r="H44" s="136"/>
      <c r="I44" s="137"/>
      <c r="J44" s="140" t="s">
        <v>158</v>
      </c>
      <c r="K44" s="137"/>
      <c r="L44" s="142">
        <f>L28+L3+L19</f>
        <v>312175</v>
      </c>
      <c r="M44" s="130"/>
    </row>
    <row r="45" spans="1:13" x14ac:dyDescent="0.25">
      <c r="H45" s="138"/>
      <c r="I45" s="139"/>
      <c r="J45" s="141"/>
      <c r="K45" s="139"/>
      <c r="L45" s="143"/>
      <c r="M45" s="131"/>
    </row>
  </sheetData>
  <mergeCells count="66">
    <mergeCell ref="F1:F2"/>
    <mergeCell ref="A5:B5"/>
    <mergeCell ref="A6:B6"/>
    <mergeCell ref="A7:B9"/>
    <mergeCell ref="C7:C9"/>
    <mergeCell ref="A4:B4"/>
    <mergeCell ref="A1:B2"/>
    <mergeCell ref="C1:C2"/>
    <mergeCell ref="D1:D2"/>
    <mergeCell ref="E1:E2"/>
    <mergeCell ref="A30:B30"/>
    <mergeCell ref="A31:B31"/>
    <mergeCell ref="A32:B33"/>
    <mergeCell ref="C32:C33"/>
    <mergeCell ref="A24:B26"/>
    <mergeCell ref="C24:C26"/>
    <mergeCell ref="A27:B29"/>
    <mergeCell ref="C27:C29"/>
    <mergeCell ref="H10:I11"/>
    <mergeCell ref="H12:I12"/>
    <mergeCell ref="A22:B23"/>
    <mergeCell ref="C22:C23"/>
    <mergeCell ref="A13:B13"/>
    <mergeCell ref="A15:B16"/>
    <mergeCell ref="A20:B21"/>
    <mergeCell ref="C20:C21"/>
    <mergeCell ref="A10:B12"/>
    <mergeCell ref="C10:C12"/>
    <mergeCell ref="C15:C16"/>
    <mergeCell ref="A17:B17"/>
    <mergeCell ref="C18:C19"/>
    <mergeCell ref="J23:J24"/>
    <mergeCell ref="K1:K2"/>
    <mergeCell ref="L1:L2"/>
    <mergeCell ref="M1:M2"/>
    <mergeCell ref="H6:I6"/>
    <mergeCell ref="H7:I7"/>
    <mergeCell ref="H8:I8"/>
    <mergeCell ref="J1:J2"/>
    <mergeCell ref="J10:J11"/>
    <mergeCell ref="H13:I13"/>
    <mergeCell ref="H14:I14"/>
    <mergeCell ref="H15:I15"/>
    <mergeCell ref="H16:I16"/>
    <mergeCell ref="H23:I24"/>
    <mergeCell ref="H1:I2"/>
    <mergeCell ref="H9:I9"/>
    <mergeCell ref="H41:I41"/>
    <mergeCell ref="H25:I26"/>
    <mergeCell ref="J25:J26"/>
    <mergeCell ref="H29:I30"/>
    <mergeCell ref="J29:J30"/>
    <mergeCell ref="H31:I31"/>
    <mergeCell ref="H33:I33"/>
    <mergeCell ref="H34:I36"/>
    <mergeCell ref="J34:J36"/>
    <mergeCell ref="H37:I38"/>
    <mergeCell ref="J37:J38"/>
    <mergeCell ref="J39:J40"/>
    <mergeCell ref="M44:M45"/>
    <mergeCell ref="H42:I42"/>
    <mergeCell ref="H43:I43"/>
    <mergeCell ref="H44:I45"/>
    <mergeCell ref="J44:J45"/>
    <mergeCell ref="K44:K45"/>
    <mergeCell ref="L44:L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Sumas y Saldos</vt:lpstr>
      <vt:lpstr>Diario</vt:lpstr>
      <vt:lpstr>PyG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2016-04-15T16:16:11Z</dcterms:modified>
</cp:coreProperties>
</file>